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65341" windowWidth="11550" windowHeight="9795" tabRatio="931" activeTab="0"/>
  </bookViews>
  <sheets>
    <sheet name="1表 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</sheets>
  <definedNames/>
  <calcPr fullCalcOnLoad="1"/>
</workbook>
</file>

<file path=xl/sharedStrings.xml><?xml version="1.0" encoding="utf-8"?>
<sst xmlns="http://schemas.openxmlformats.org/spreadsheetml/2006/main" count="380" uniqueCount="230">
  <si>
    <t>各年１月１日現在</t>
  </si>
  <si>
    <t>年</t>
  </si>
  <si>
    <t>当たり人員</t>
  </si>
  <si>
    <t>世帯数</t>
  </si>
  <si>
    <t>男</t>
  </si>
  <si>
    <t>女</t>
  </si>
  <si>
    <t>富士見町</t>
  </si>
  <si>
    <t>1丁目</t>
  </si>
  <si>
    <t>2丁目</t>
  </si>
  <si>
    <t>3丁目</t>
  </si>
  <si>
    <t>4丁目</t>
  </si>
  <si>
    <t>5丁目</t>
  </si>
  <si>
    <t>6丁目</t>
  </si>
  <si>
    <t>7丁目</t>
  </si>
  <si>
    <t>柴崎町</t>
  </si>
  <si>
    <t>錦町</t>
  </si>
  <si>
    <t>羽衣町</t>
  </si>
  <si>
    <t>曙町</t>
  </si>
  <si>
    <t>高松町</t>
  </si>
  <si>
    <t>緑町</t>
  </si>
  <si>
    <t>栄町</t>
  </si>
  <si>
    <t>若葉町</t>
  </si>
  <si>
    <t>幸町</t>
  </si>
  <si>
    <t>柏町</t>
  </si>
  <si>
    <t>砂川町</t>
  </si>
  <si>
    <t>8丁目</t>
  </si>
  <si>
    <t>上砂町</t>
  </si>
  <si>
    <t>一番町</t>
  </si>
  <si>
    <t>西砂町</t>
  </si>
  <si>
    <t>増減数</t>
  </si>
  <si>
    <t>自　然　動　態</t>
  </si>
  <si>
    <t>社　　会　　動　　態</t>
  </si>
  <si>
    <t>その他の増減</t>
  </si>
  <si>
    <t>その他</t>
  </si>
  <si>
    <t>総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</si>
  <si>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</si>
  <si>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</si>
  <si>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</si>
  <si>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</si>
  <si>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</si>
  <si>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</si>
  <si>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</si>
  <si>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</si>
  <si>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</si>
  <si>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</si>
  <si>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</si>
  <si>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</si>
  <si>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</si>
  <si>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</si>
  <si>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</si>
  <si>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</si>
  <si>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</si>
  <si>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</si>
  <si>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</si>
  <si>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</si>
  <si>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</si>
  <si>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</si>
  <si>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</si>
  <si>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</si>
  <si>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</si>
  <si>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</si>
  <si>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</si>
  <si>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</si>
  <si>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</si>
  <si>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</si>
  <si>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</si>
  <si>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</si>
  <si>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</si>
  <si>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</si>
  <si>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</si>
  <si>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</si>
  <si>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</si>
  <si>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</si>
  <si>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</si>
  <si>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</si>
  <si>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</si>
  <si>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</si>
  <si>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</si>
  <si>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</si>
  <si>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</si>
  <si>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</si>
  <si>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</si>
  <si>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従前の住所なし</t>
  </si>
  <si>
    <t>千葉県</t>
  </si>
  <si>
    <t>総数</t>
  </si>
  <si>
    <t>泉町</t>
  </si>
  <si>
    <t>総　　　数</t>
  </si>
  <si>
    <t>歳</t>
  </si>
  <si>
    <t>（再　　掲）</t>
  </si>
  <si>
    <t>不　　　　　詳</t>
  </si>
  <si>
    <t>総　　　　数</t>
  </si>
  <si>
    <t>人　 口</t>
  </si>
  <si>
    <t>昭和 11</t>
  </si>
  <si>
    <t>平成  2</t>
  </si>
  <si>
    <t>出 生</t>
  </si>
  <si>
    <t>死 亡</t>
  </si>
  <si>
    <t>転 入</t>
  </si>
  <si>
    <t>転 出</t>
  </si>
  <si>
    <t>増 加</t>
  </si>
  <si>
    <t>減 少</t>
  </si>
  <si>
    <t>転 入 ・ 転 出</t>
  </si>
  <si>
    <t>割合 （％）</t>
  </si>
  <si>
    <t>年齢 （歳）</t>
  </si>
  <si>
    <t>100歳 以上</t>
  </si>
  <si>
    <t>１　世　帯</t>
  </si>
  <si>
    <t>年少人口（0～14歳）</t>
  </si>
  <si>
    <t>生産年齢人口（15～64歳）</t>
  </si>
  <si>
    <t>老年人口（65歳以上）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</si>
  <si>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</si>
  <si>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</si>
  <si>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</si>
  <si>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</si>
  <si>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</si>
  <si>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</si>
  <si>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</si>
  <si>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</si>
  <si>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</si>
  <si>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</si>
  <si>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</si>
  <si>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</si>
  <si>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</si>
  <si>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</si>
  <si>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</si>
  <si>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</si>
  <si>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</si>
  <si>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</si>
  <si>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</si>
  <si>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</si>
  <si>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</si>
  <si>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</si>
  <si>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</si>
  <si>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清瀬市</t>
  </si>
  <si>
    <t>2人口－1人口</t>
  </si>
  <si>
    <t>3表　町丁別世帯数と人口</t>
  </si>
  <si>
    <t>アメリカ</t>
  </si>
  <si>
    <t>イギリス</t>
  </si>
  <si>
    <t>ブラジル</t>
  </si>
  <si>
    <t>フィリピン</t>
  </si>
  <si>
    <t>【非表示列】平均年齢の算出基礎「総数」</t>
  </si>
  <si>
    <t>【非表示列】平均年齢の算出基礎「男」</t>
  </si>
  <si>
    <t>【非表示列】平均年齢の算出基礎「女」</t>
  </si>
  <si>
    <t>各年1月1日現在</t>
  </si>
  <si>
    <t>世帯数</t>
  </si>
  <si>
    <t>1世帯
当たり人員</t>
  </si>
  <si>
    <t>資料：市民生活部市民課</t>
  </si>
  <si>
    <t>資料：市民生活部市民課</t>
  </si>
  <si>
    <t>(区部)</t>
  </si>
  <si>
    <t>(市町村部)</t>
  </si>
  <si>
    <t>人　　　　　　口</t>
  </si>
  <si>
    <t>地　　域</t>
  </si>
  <si>
    <t>増減数</t>
  </si>
  <si>
    <t>年度</t>
  </si>
  <si>
    <t>1表　世帯数・人口等の推移</t>
  </si>
  <si>
    <t>4表　年齢（各歳），男女別人口</t>
  </si>
  <si>
    <t>昭和40</t>
  </si>
  <si>
    <t>人口</t>
  </si>
  <si>
    <t>平成10</t>
  </si>
  <si>
    <t>注：その他の増減中、増加は海外からの転入、帰化等を、また減少は海外への転出、職権消除等を指す。</t>
  </si>
  <si>
    <t>韓国</t>
  </si>
  <si>
    <t>朝鮮</t>
  </si>
  <si>
    <t>中国</t>
  </si>
  <si>
    <t>インド</t>
  </si>
  <si>
    <t>タイ</t>
  </si>
  <si>
    <t>総数</t>
  </si>
  <si>
    <t>2表　多摩26市の男女別人口</t>
  </si>
  <si>
    <t>世帯数</t>
  </si>
  <si>
    <t>男</t>
  </si>
  <si>
    <t>女</t>
  </si>
  <si>
    <t>市部</t>
  </si>
  <si>
    <t>八王子市</t>
  </si>
  <si>
    <t>西東京市</t>
  </si>
  <si>
    <t>人口</t>
  </si>
  <si>
    <t>地域</t>
  </si>
  <si>
    <t>資料：東京都総務局統計部「住民基本台帳による東京都の世帯と人口」</t>
  </si>
  <si>
    <t>注：平成25年以降については、外国人を含む。(住民基本台帳法の改正により)</t>
  </si>
  <si>
    <t>注：外国人を含む。(住民基本台帳法の改正により)</t>
  </si>
  <si>
    <t>5表　年少 ・ 生産年齢 ・ 老年人口の推移</t>
  </si>
  <si>
    <t>15～64歳</t>
  </si>
  <si>
    <t>65歳以上</t>
  </si>
  <si>
    <t>0～14歳</t>
  </si>
  <si>
    <t>6表　人口動態の推移</t>
  </si>
  <si>
    <t>7表　国籍別外国人登録者数の推移</t>
  </si>
  <si>
    <t>8表　戸籍届出処理件数 ・ 住民異動届処理件数の推移</t>
  </si>
  <si>
    <t>9表　都道府県別 ・ 男女別，立川市への転入者数</t>
  </si>
  <si>
    <t>注：（　）は内数。</t>
  </si>
  <si>
    <t>注：戸籍欄の数値には、非本籍人届出数は含まない。</t>
  </si>
  <si>
    <t>注：法改正により、平成25年から外国人住民を含む。</t>
  </si>
  <si>
    <t>年　月</t>
  </si>
  <si>
    <t>注1：この表の数値は、昭和32年までは旧食糧管理法による各年12月末日、同33年から42年までは旧住民登録法による各年1月1日及び同43年以降は住民基本台帳法による各年1月1日現在のものである。</t>
  </si>
  <si>
    <t>注2：昭和38年5月1日に旧砂川町と合併したため、昭和39年以降は合併した数値である。</t>
  </si>
  <si>
    <t>注3：平成25年以降については、外国人を含む。(住民基本台帳法の改正により)</t>
  </si>
  <si>
    <t>注：平成24年以前は外国人登録者数、25年以降は住民登録者数を指す。</t>
  </si>
  <si>
    <t>戸籍</t>
  </si>
  <si>
    <t>出生</t>
  </si>
  <si>
    <t>死亡</t>
  </si>
  <si>
    <t>婚姻</t>
  </si>
  <si>
    <t>離婚</t>
  </si>
  <si>
    <t>転籍</t>
  </si>
  <si>
    <t>転入</t>
  </si>
  <si>
    <t>転出</t>
  </si>
  <si>
    <t>転居</t>
  </si>
  <si>
    <t>住民基本台帳</t>
  </si>
  <si>
    <t>平成28年１月１日現在</t>
  </si>
  <si>
    <t>各年１月１日現在</t>
  </si>
  <si>
    <t>平成29年１月１日現在</t>
  </si>
  <si>
    <t>平成29年</t>
  </si>
  <si>
    <t>25 ～ 29</t>
  </si>
  <si>
    <t>0 ～ 4</t>
  </si>
  <si>
    <t>30 ～ 34</t>
  </si>
  <si>
    <t>5 ～ 9</t>
  </si>
  <si>
    <t>35 ～ 39</t>
  </si>
  <si>
    <t>10 ～ 14</t>
  </si>
  <si>
    <t>40 ～ 44</t>
  </si>
  <si>
    <t>15 ～ 19</t>
  </si>
  <si>
    <t>45 ～ 49</t>
  </si>
  <si>
    <t>20 ～ 24</t>
  </si>
  <si>
    <t>50 ～ 54</t>
  </si>
  <si>
    <t>55 ～ 59</t>
  </si>
  <si>
    <t>85 ～ 89</t>
  </si>
  <si>
    <t>60 ～ 64</t>
  </si>
  <si>
    <t>90 ～ 94</t>
  </si>
  <si>
    <t>65 ～ 69</t>
  </si>
  <si>
    <t>95 ～ 99</t>
  </si>
  <si>
    <t>70 ～ 74</t>
  </si>
  <si>
    <t>75 ～ 79</t>
  </si>
  <si>
    <t>80 ～ 84</t>
  </si>
  <si>
    <t>平成29年1月1日現在</t>
  </si>
  <si>
    <t>平成29年1月1日現在</t>
  </si>
  <si>
    <t>資料：市民生活部市民課「住民基本台帳月報（平成29年1月から12月まで）」</t>
  </si>
  <si>
    <t>－　29　－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</si>
</sst>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0;&quot;△ &quot;#,##0.00"/>
    <numFmt numFmtId="179" formatCode="#,##0.00_ "/>
    <numFmt numFmtId="180" formatCode="#,##0_);[Red]\(#,##0\)"/>
    <numFmt numFmtId="181" formatCode="0.00_);[Red]\(0.00\)"/>
    <numFmt numFmtId="182" formatCode="#,##0.0_ "/>
    <numFmt numFmtId="183" formatCode="0_);[Red]\(0\)"/>
    <numFmt numFmtId="184" formatCode="0.0_);[Red]\(0.0\)"/>
    <numFmt numFmtId="185" formatCode="#,##0.0_);[Red]\(#,##0.0\)"/>
    <numFmt numFmtId="186" formatCode="##\ ###\ ##0"/>
    <numFmt numFmtId="187" formatCode="###\ ###\ ##0"/>
    <numFmt numFmtId="188" formatCode="##\ ###\ ##0;&quot;△&quot;##\ ##0"/>
    <numFmt numFmtId="189" formatCode="#\ ##0.00;&quot;△&quot;\ ##0.00"/>
    <numFmt numFmtId="190" formatCode="\(#,##0\)"/>
    <numFmt numFmtId="191" formatCode="[=0]&quot;－&quot;;[&lt;0]&quot;△ &quot;#,##0;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_);[Red]\(0.000\)"/>
    <numFmt numFmtId="197" formatCode="0_ "/>
    <numFmt numFmtId="198" formatCode="#,##0\ ;&quot;△&quot;#,##0\ ;&quot;- &quot;"/>
    <numFmt numFmtId="199" formatCode="#,##0.00\ ;&quot;△&quot;#,##0.00\ ;&quot;- &quot;"/>
    <numFmt numFmtId="200" formatCode="#,##0;&quot;△&quot;#,##0;&quot;-&quot;"/>
    <numFmt numFmtId="201" formatCode="#,##0.00;&quot;△&quot;#,##0.00;&quot;-&quot;"/>
    <numFmt numFmtId="202" formatCode="0.00_ "/>
    <numFmt numFmtId="203" formatCode="0.00;&quot;△ &quot;0.00"/>
    <numFmt numFmtId="204" formatCode="#,##0.000_ "/>
    <numFmt numFmtId="205" formatCode="#,##0."/>
    <numFmt numFmtId="206" formatCode="0;&quot;△ &quot;0"/>
    <numFmt numFmtId="207" formatCode="[=0]&quot;(-)&quot;;[&lt;1]&quot;(0)&quot;;\(#,##0\)"/>
    <numFmt numFmtId="208" formatCode="[=0]&quot;-&quot;\ ;[&lt;1]&quot;0&quot;\ ;#,##0\ "/>
    <numFmt numFmtId="209" formatCode="#,##0.0000_ "/>
    <numFmt numFmtId="210" formatCode="##,###,##0"/>
    <numFmt numFmtId="211" formatCode="##,###,##0;&quot;△&quot;#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left" indent="1"/>
    </xf>
    <xf numFmtId="177" fontId="9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177" fontId="9" fillId="0" borderId="18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180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21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0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84" fontId="9" fillId="0" borderId="0" xfId="0" applyNumberFormat="1" applyFont="1" applyFill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22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9" fillId="0" borderId="2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63" applyFont="1" applyFill="1" applyAlignment="1">
      <alignment vertical="center"/>
      <protection/>
    </xf>
    <xf numFmtId="0" fontId="6" fillId="0" borderId="0" xfId="64" applyFont="1" applyFill="1">
      <alignment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right" vertical="center"/>
    </xf>
    <xf numFmtId="49" fontId="9" fillId="0" borderId="24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12" fillId="0" borderId="22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8" xfId="0" applyFont="1" applyFill="1" applyBorder="1" applyAlignment="1">
      <alignment horizontal="distributed" vertical="center"/>
    </xf>
    <xf numFmtId="177" fontId="9" fillId="0" borderId="25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center" vertical="center" shrinkToFit="1"/>
    </xf>
    <xf numFmtId="38" fontId="9" fillId="0" borderId="25" xfId="49" applyFont="1" applyFill="1" applyBorder="1" applyAlignment="1" applyProtection="1">
      <alignment horizontal="right"/>
      <protection locked="0"/>
    </xf>
    <xf numFmtId="38" fontId="9" fillId="0" borderId="18" xfId="49" applyFont="1" applyFill="1" applyBorder="1" applyAlignment="1" applyProtection="1">
      <alignment horizontal="right"/>
      <protection locked="0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9" fillId="0" borderId="24" xfId="0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horizontal="right" vertical="center"/>
    </xf>
    <xf numFmtId="198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9" fillId="0" borderId="11" xfId="0" applyNumberFormat="1" applyFont="1" applyFill="1" applyBorder="1" applyAlignment="1">
      <alignment horizontal="right" vertical="center"/>
    </xf>
    <xf numFmtId="0" fontId="9" fillId="0" borderId="2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205" fontId="9" fillId="0" borderId="0" xfId="0" applyNumberFormat="1" applyFont="1" applyFill="1" applyBorder="1" applyAlignment="1">
      <alignment horizontal="right" vertical="center"/>
    </xf>
    <xf numFmtId="208" fontId="6" fillId="0" borderId="27" xfId="0" applyNumberFormat="1" applyFont="1" applyFill="1" applyBorder="1" applyAlignment="1">
      <alignment horizontal="right" vertical="center"/>
    </xf>
    <xf numFmtId="208" fontId="6" fillId="0" borderId="0" xfId="0" applyNumberFormat="1" applyFont="1" applyFill="1" applyAlignment="1">
      <alignment horizontal="right" vertical="center"/>
    </xf>
    <xf numFmtId="208" fontId="9" fillId="0" borderId="0" xfId="0" applyNumberFormat="1" applyFont="1" applyFill="1" applyBorder="1" applyAlignment="1">
      <alignment horizontal="right" vertical="center"/>
    </xf>
    <xf numFmtId="208" fontId="9" fillId="0" borderId="0" xfId="0" applyNumberFormat="1" applyFont="1" applyFill="1" applyAlignment="1">
      <alignment horizontal="right" vertical="center"/>
    </xf>
    <xf numFmtId="208" fontId="9" fillId="0" borderId="23" xfId="0" applyNumberFormat="1" applyFont="1" applyFill="1" applyBorder="1" applyAlignment="1">
      <alignment vertical="center"/>
    </xf>
    <xf numFmtId="208" fontId="9" fillId="0" borderId="0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177" fontId="9" fillId="0" borderId="22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200" fontId="6" fillId="0" borderId="0" xfId="0" applyNumberFormat="1" applyFont="1" applyFill="1" applyAlignment="1">
      <alignment/>
    </xf>
    <xf numFmtId="200" fontId="6" fillId="0" borderId="0" xfId="0" applyNumberFormat="1" applyFont="1" applyFill="1" applyBorder="1" applyAlignment="1">
      <alignment/>
    </xf>
    <xf numFmtId="200" fontId="9" fillId="0" borderId="0" xfId="0" applyNumberFormat="1" applyFont="1" applyFill="1" applyBorder="1" applyAlignment="1">
      <alignment horizontal="right" vertical="center"/>
    </xf>
    <xf numFmtId="200" fontId="9" fillId="0" borderId="0" xfId="0" applyNumberFormat="1" applyFont="1" applyFill="1" applyBorder="1" applyAlignment="1">
      <alignment vertical="center"/>
    </xf>
    <xf numFmtId="200" fontId="6" fillId="0" borderId="18" xfId="0" applyNumberFormat="1" applyFont="1" applyFill="1" applyBorder="1" applyAlignment="1">
      <alignment/>
    </xf>
    <xf numFmtId="200" fontId="6" fillId="0" borderId="18" xfId="0" applyNumberFormat="1" applyFont="1" applyFill="1" applyBorder="1" applyAlignment="1">
      <alignment/>
    </xf>
    <xf numFmtId="177" fontId="9" fillId="0" borderId="0" xfId="62" applyNumberFormat="1" applyFont="1" applyFill="1" applyBorder="1" applyAlignment="1">
      <alignment horizontal="right" vertical="center"/>
      <protection/>
    </xf>
    <xf numFmtId="0" fontId="8" fillId="0" borderId="0" xfId="62" applyFont="1" applyFill="1" applyBorder="1">
      <alignment/>
      <protection/>
    </xf>
    <xf numFmtId="0" fontId="9" fillId="0" borderId="11" xfId="0" applyFont="1" applyFill="1" applyBorder="1" applyAlignment="1">
      <alignment horizontal="right" vertical="center"/>
    </xf>
    <xf numFmtId="0" fontId="9" fillId="0" borderId="11" xfId="62" applyFont="1" applyFill="1" applyBorder="1" applyAlignment="1">
      <alignment horizontal="right" vertical="center"/>
      <protection/>
    </xf>
    <xf numFmtId="0" fontId="9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177" fontId="9" fillId="0" borderId="23" xfId="62" applyNumberFormat="1" applyFont="1" applyFill="1" applyBorder="1" applyAlignment="1">
      <alignment horizontal="right" vertical="center"/>
      <protection/>
    </xf>
    <xf numFmtId="182" fontId="9" fillId="0" borderId="0" xfId="62" applyNumberFormat="1" applyFont="1" applyFill="1" applyBorder="1" applyAlignment="1">
      <alignment horizontal="right" vertical="center"/>
      <protection/>
    </xf>
    <xf numFmtId="0" fontId="9" fillId="0" borderId="0" xfId="63" applyFont="1" applyFill="1" applyAlignment="1">
      <alignment vertical="center"/>
      <protection/>
    </xf>
    <xf numFmtId="0" fontId="9" fillId="0" borderId="0" xfId="63" applyFont="1" applyFill="1" applyAlignment="1">
      <alignment horizontal="distributed" vertical="center"/>
      <protection/>
    </xf>
    <xf numFmtId="187" fontId="9" fillId="0" borderId="0" xfId="63" applyNumberFormat="1" applyFont="1" applyFill="1" applyAlignment="1">
      <alignment horizontal="distributed" vertical="center"/>
      <protection/>
    </xf>
    <xf numFmtId="0" fontId="11" fillId="0" borderId="0" xfId="0" applyFont="1" applyFill="1" applyBorder="1" applyAlignment="1">
      <alignment horizontal="right" vertical="center"/>
    </xf>
    <xf numFmtId="38" fontId="6" fillId="0" borderId="0" xfId="62" applyNumberFormat="1" applyFont="1" applyFill="1" applyBorder="1" applyAlignment="1">
      <alignment horizontal="right"/>
      <protection/>
    </xf>
    <xf numFmtId="38" fontId="6" fillId="0" borderId="0" xfId="62" applyNumberFormat="1" applyFont="1" applyFill="1" applyBorder="1">
      <alignment/>
      <protection/>
    </xf>
    <xf numFmtId="185" fontId="9" fillId="0" borderId="0" xfId="0" applyNumberFormat="1" applyFont="1" applyFill="1" applyBorder="1" applyAlignment="1">
      <alignment vertical="center"/>
    </xf>
    <xf numFmtId="0" fontId="8" fillId="0" borderId="0" xfId="64" applyFont="1" applyFill="1" applyAlignment="1">
      <alignment horizontal="right"/>
      <protection/>
    </xf>
    <xf numFmtId="176" fontId="6" fillId="0" borderId="27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right"/>
    </xf>
    <xf numFmtId="38" fontId="9" fillId="0" borderId="23" xfId="49" applyFont="1" applyFill="1" applyBorder="1" applyAlignment="1" applyProtection="1">
      <alignment horizontal="right"/>
      <protection locked="0"/>
    </xf>
    <xf numFmtId="38" fontId="9" fillId="0" borderId="0" xfId="49" applyFont="1" applyFill="1" applyBorder="1" applyAlignment="1" applyProtection="1">
      <alignment horizontal="right"/>
      <protection locked="0"/>
    </xf>
    <xf numFmtId="176" fontId="9" fillId="0" borderId="31" xfId="0" applyNumberFormat="1" applyFont="1" applyFill="1" applyBorder="1" applyAlignment="1">
      <alignment horizontal="center" vertical="center"/>
    </xf>
    <xf numFmtId="176" fontId="6" fillId="0" borderId="32" xfId="0" applyNumberFormat="1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/>
    </xf>
    <xf numFmtId="200" fontId="9" fillId="0" borderId="0" xfId="0" applyNumberFormat="1" applyFont="1" applyFill="1" applyAlignment="1">
      <alignment horizontal="right"/>
    </xf>
    <xf numFmtId="38" fontId="9" fillId="0" borderId="0" xfId="51" applyFont="1" applyFill="1" applyBorder="1" applyAlignment="1" applyProtection="1">
      <alignment horizontal="right"/>
      <protection locked="0"/>
    </xf>
    <xf numFmtId="200" fontId="9" fillId="0" borderId="23" xfId="0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200" fontId="9" fillId="0" borderId="23" xfId="0" applyNumberFormat="1" applyFont="1" applyFill="1" applyBorder="1" applyAlignment="1">
      <alignment horizontal="right" vertical="center"/>
    </xf>
    <xf numFmtId="177" fontId="9" fillId="8" borderId="0" xfId="0" applyNumberFormat="1" applyFont="1" applyFill="1" applyBorder="1" applyAlignment="1">
      <alignment vertical="center"/>
    </xf>
    <xf numFmtId="200" fontId="9" fillId="0" borderId="23" xfId="0" applyNumberFormat="1" applyFont="1" applyFill="1" applyBorder="1" applyAlignment="1">
      <alignment vertical="center"/>
    </xf>
    <xf numFmtId="200" fontId="9" fillId="0" borderId="0" xfId="0" applyNumberFormat="1" applyFont="1" applyFill="1" applyAlignment="1">
      <alignment horizontal="right" vertical="center"/>
    </xf>
    <xf numFmtId="200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18" xfId="63" applyFont="1" applyFill="1" applyBorder="1" applyAlignment="1">
      <alignment horizontal="center" vertical="center"/>
      <protection/>
    </xf>
    <xf numFmtId="0" fontId="9" fillId="0" borderId="18" xfId="63" applyFont="1" applyFill="1" applyBorder="1" applyAlignment="1">
      <alignment vertical="center"/>
      <protection/>
    </xf>
    <xf numFmtId="210" fontId="9" fillId="0" borderId="0" xfId="63" applyNumberFormat="1" applyFont="1" applyFill="1" applyBorder="1" applyAlignment="1">
      <alignment vertical="center"/>
      <protection/>
    </xf>
    <xf numFmtId="187" fontId="9" fillId="0" borderId="0" xfId="63" applyNumberFormat="1" applyFont="1" applyFill="1" applyBorder="1" applyAlignment="1">
      <alignment horizontal="distributed" vertical="center"/>
      <protection/>
    </xf>
    <xf numFmtId="0" fontId="9" fillId="0" borderId="33" xfId="63" applyFont="1" applyFill="1" applyBorder="1" applyAlignment="1">
      <alignment horizontal="center" vertical="center"/>
      <protection/>
    </xf>
    <xf numFmtId="0" fontId="9" fillId="0" borderId="33" xfId="63" applyFont="1" applyFill="1" applyBorder="1" applyAlignment="1">
      <alignment horizontal="distributed" vertical="center" indent="1"/>
      <protection/>
    </xf>
    <xf numFmtId="0" fontId="9" fillId="0" borderId="0" xfId="63" applyFont="1" applyFill="1" applyBorder="1" applyAlignment="1">
      <alignment horizontal="distributed" vertical="center" indent="1"/>
      <protection/>
    </xf>
    <xf numFmtId="177" fontId="9" fillId="0" borderId="0" xfId="62" applyNumberFormat="1" applyFont="1" applyFill="1" applyBorder="1" applyAlignment="1">
      <alignment vertical="center"/>
      <protection/>
    </xf>
    <xf numFmtId="180" fontId="9" fillId="0" borderId="34" xfId="0" applyNumberFormat="1" applyFont="1" applyFill="1" applyBorder="1" applyAlignment="1">
      <alignment horizontal="right" vertical="center"/>
    </xf>
    <xf numFmtId="177" fontId="9" fillId="0" borderId="34" xfId="62" applyNumberFormat="1" applyFont="1" applyFill="1" applyBorder="1" applyAlignment="1">
      <alignment vertical="center"/>
      <protection/>
    </xf>
    <xf numFmtId="0" fontId="9" fillId="0" borderId="3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right" vertical="center"/>
    </xf>
    <xf numFmtId="177" fontId="9" fillId="0" borderId="36" xfId="0" applyNumberFormat="1" applyFont="1" applyFill="1" applyBorder="1" applyAlignment="1">
      <alignment vertical="center"/>
    </xf>
    <xf numFmtId="200" fontId="6" fillId="0" borderId="0" xfId="0" applyNumberFormat="1" applyFont="1" applyFill="1" applyBorder="1" applyAlignment="1">
      <alignment horizontal="center"/>
    </xf>
    <xf numFmtId="200" fontId="9" fillId="0" borderId="25" xfId="0" applyNumberFormat="1" applyFont="1" applyFill="1" applyBorder="1" applyAlignment="1">
      <alignment horizontal="center" vertical="center"/>
    </xf>
    <xf numFmtId="200" fontId="6" fillId="0" borderId="18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178" fontId="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176" fontId="9" fillId="0" borderId="18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6" fontId="9" fillId="0" borderId="27" xfId="0" applyNumberFormat="1" applyFont="1" applyFill="1" applyBorder="1" applyAlignment="1">
      <alignment horizontal="right" vertical="center"/>
    </xf>
    <xf numFmtId="176" fontId="9" fillId="0" borderId="27" xfId="0" applyNumberFormat="1" applyFont="1" applyFill="1" applyBorder="1" applyAlignment="1">
      <alignment horizontal="center" vertical="top"/>
    </xf>
    <xf numFmtId="200" fontId="9" fillId="0" borderId="0" xfId="0" applyNumberFormat="1" applyFont="1" applyFill="1" applyBorder="1" applyAlignment="1">
      <alignment horizontal="right"/>
    </xf>
    <xf numFmtId="201" fontId="9" fillId="0" borderId="0" xfId="0" applyNumberFormat="1" applyFont="1" applyFill="1" applyBorder="1" applyAlignment="1">
      <alignment horizontal="right"/>
    </xf>
    <xf numFmtId="210" fontId="9" fillId="0" borderId="0" xfId="63" applyNumberFormat="1" applyFont="1" applyFill="1" applyBorder="1" applyAlignment="1">
      <alignment horizontal="right" vertical="center"/>
      <protection/>
    </xf>
    <xf numFmtId="0" fontId="9" fillId="0" borderId="11" xfId="0" applyFont="1" applyFill="1" applyBorder="1" applyAlignment="1">
      <alignment horizontal="left" vertical="center"/>
    </xf>
    <xf numFmtId="177" fontId="9" fillId="0" borderId="22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vertical="center"/>
    </xf>
    <xf numFmtId="184" fontId="9" fillId="0" borderId="23" xfId="0" applyNumberFormat="1" applyFont="1" applyFill="1" applyBorder="1" applyAlignment="1">
      <alignment horizontal="right" vertical="center"/>
    </xf>
    <xf numFmtId="185" fontId="9" fillId="0" borderId="23" xfId="0" applyNumberFormat="1" applyFont="1" applyFill="1" applyBorder="1" applyAlignment="1">
      <alignment horizontal="right" vertical="center"/>
    </xf>
    <xf numFmtId="208" fontId="9" fillId="0" borderId="23" xfId="0" applyNumberFormat="1" applyFont="1" applyFill="1" applyBorder="1" applyAlignment="1">
      <alignment horizontal="right" vertical="center"/>
    </xf>
    <xf numFmtId="207" fontId="9" fillId="0" borderId="2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/>
    </xf>
    <xf numFmtId="0" fontId="9" fillId="0" borderId="0" xfId="63" applyFont="1" applyFill="1" applyBorder="1" applyAlignment="1">
      <alignment vertical="center"/>
      <protection/>
    </xf>
    <xf numFmtId="208" fontId="9" fillId="32" borderId="0" xfId="0" applyNumberFormat="1" applyFont="1" applyFill="1" applyBorder="1" applyAlignment="1">
      <alignment horizontal="right" vertical="center"/>
    </xf>
    <xf numFmtId="207" fontId="9" fillId="32" borderId="0" xfId="0" applyNumberFormat="1" applyFont="1" applyFill="1" applyBorder="1" applyAlignment="1">
      <alignment horizontal="right" vertical="center"/>
    </xf>
    <xf numFmtId="38" fontId="9" fillId="0" borderId="0" xfId="49" applyFont="1" applyFill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38" fontId="8" fillId="0" borderId="0" xfId="63" applyNumberFormat="1" applyFont="1" applyFill="1" applyAlignment="1">
      <alignment vertical="center"/>
      <protection/>
    </xf>
    <xf numFmtId="49" fontId="9" fillId="0" borderId="0" xfId="49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0" fontId="7" fillId="0" borderId="0" xfId="64" applyFont="1" applyFill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1"/>
    </xf>
    <xf numFmtId="0" fontId="2" fillId="0" borderId="0" xfId="64" applyFont="1" applyFill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9" fillId="0" borderId="39" xfId="63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9" fillId="0" borderId="16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distributed" vertical="center" indent="3"/>
      <protection/>
    </xf>
    <xf numFmtId="0" fontId="9" fillId="0" borderId="15" xfId="63" applyFont="1" applyFill="1" applyBorder="1" applyAlignment="1">
      <alignment horizontal="distributed" vertical="center" indent="3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44" xfId="63" applyFont="1" applyFill="1" applyBorder="1" applyAlignment="1">
      <alignment horizontal="center" vertical="center"/>
      <protection/>
    </xf>
    <xf numFmtId="176" fontId="9" fillId="0" borderId="30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distributed" vertical="center" indent="2"/>
    </xf>
    <xf numFmtId="176" fontId="9" fillId="0" borderId="26" xfId="0" applyNumberFormat="1" applyFont="1" applyFill="1" applyBorder="1" applyAlignment="1">
      <alignment horizontal="distributed" vertical="center" indent="2"/>
    </xf>
    <xf numFmtId="176" fontId="9" fillId="0" borderId="17" xfId="0" applyNumberFormat="1" applyFont="1" applyFill="1" applyBorder="1" applyAlignment="1">
      <alignment horizontal="distributed" vertical="center" indent="2"/>
    </xf>
    <xf numFmtId="176" fontId="8" fillId="0" borderId="37" xfId="0" applyNumberFormat="1" applyFont="1" applyFill="1" applyBorder="1" applyAlignment="1">
      <alignment horizontal="center" vertical="center" wrapText="1"/>
    </xf>
    <xf numFmtId="176" fontId="8" fillId="0" borderId="3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76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76" fontId="9" fillId="0" borderId="31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49" fontId="9" fillId="0" borderId="0" xfId="49" applyNumberFormat="1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center" indent="3"/>
    </xf>
    <xf numFmtId="0" fontId="9" fillId="0" borderId="14" xfId="0" applyFont="1" applyFill="1" applyBorder="1" applyAlignment="1">
      <alignment horizontal="distributed" vertical="center" indent="3"/>
    </xf>
    <xf numFmtId="0" fontId="9" fillId="0" borderId="26" xfId="0" applyFont="1" applyFill="1" applyBorder="1" applyAlignment="1">
      <alignment horizontal="distributed" vertical="center" indent="3"/>
    </xf>
    <xf numFmtId="0" fontId="9" fillId="0" borderId="17" xfId="0" applyFont="1" applyFill="1" applyBorder="1" applyAlignment="1">
      <alignment horizontal="distributed" vertical="center" indent="3"/>
    </xf>
    <xf numFmtId="0" fontId="12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49" fontId="9" fillId="0" borderId="0" xfId="0" applyNumberFormat="1" applyFont="1" applyFill="1" applyAlignment="1">
      <alignment/>
    </xf>
    <xf numFmtId="49" fontId="9" fillId="0" borderId="0" xfId="49" applyNumberFormat="1" applyFont="1" applyFill="1" applyBorder="1" applyAlignment="1" applyProtection="1">
      <alignment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．４表　（参考表１．２）" xfId="63"/>
    <cellStyle name="標準_jy12qa0100" xfId="64"/>
    <cellStyle name="Followed Hyperlink" xfId="65"/>
    <cellStyle name="良い" xfId="66"/>
  </cellStyles>
  <dxfs count="9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115" zoomScaleNormal="115" zoomScaleSheetLayoutView="100" zoomScalePageLayoutView="55" workbookViewId="0" topLeftCell="A1">
      <selection activeCell="A1" sqref="A1"/>
    </sheetView>
  </sheetViews>
  <sheetFormatPr defaultColWidth="9.00390625" defaultRowHeight="13.5"/>
  <cols>
    <col min="1" max="1" width="6.625" style="6" customWidth="1"/>
    <col min="2" max="2" width="6.875" style="6" bestFit="1" customWidth="1"/>
    <col min="3" max="4" width="7.75390625" style="6" bestFit="1" customWidth="1"/>
    <col min="5" max="5" width="6.625" style="6" customWidth="1"/>
    <col min="6" max="6" width="6.875" style="6" bestFit="1" customWidth="1"/>
    <col min="7" max="8" width="7.75390625" style="6" bestFit="1" customWidth="1"/>
    <col min="9" max="9" width="6.625" style="8" bestFit="1" customWidth="1"/>
    <col min="10" max="10" width="6.875" style="6" bestFit="1" customWidth="1"/>
    <col min="11" max="12" width="7.75390625" style="6" bestFit="1" customWidth="1"/>
    <col min="13" max="16384" width="9.00390625" style="6" customWidth="1"/>
  </cols>
  <sheetData>
    <row r="1" spans="1:9" s="126" customFormat="1" ht="13.5" customHeight="1">
      <c r="A1" s="77" t="s">
        <v>132</v>
      </c>
      <c r="B1" s="250"/>
      <c r="C1" s="250"/>
      <c r="D1" s="250"/>
      <c r="E1" s="250"/>
      <c r="F1" s="250"/>
      <c r="G1" s="250"/>
      <c r="H1" s="250"/>
      <c r="I1" s="127"/>
    </row>
    <row r="2" spans="1:9" s="126" customFormat="1" ht="9" customHeight="1">
      <c r="A2" s="77"/>
      <c r="B2" s="250"/>
      <c r="C2" s="250"/>
      <c r="D2" s="250"/>
      <c r="E2" s="250"/>
      <c r="F2" s="250"/>
      <c r="G2" s="250"/>
      <c r="H2" s="250"/>
      <c r="I2" s="127"/>
    </row>
    <row r="3" spans="1:12" s="126" customFormat="1" ht="20.25" customHeight="1">
      <c r="A3" s="88" t="s">
        <v>152</v>
      </c>
      <c r="B3" s="91"/>
      <c r="C3" s="91"/>
      <c r="D3" s="91"/>
      <c r="E3" s="91"/>
      <c r="F3" s="91"/>
      <c r="G3" s="91"/>
      <c r="H3" s="90"/>
      <c r="I3" s="127"/>
      <c r="K3" s="261" t="s">
        <v>203</v>
      </c>
      <c r="L3" s="261"/>
    </row>
    <row r="4" spans="1:12" ht="13.5">
      <c r="A4" s="262" t="s">
        <v>1</v>
      </c>
      <c r="B4" s="264" t="s">
        <v>3</v>
      </c>
      <c r="C4" s="264" t="s">
        <v>91</v>
      </c>
      <c r="D4" s="238" t="s">
        <v>104</v>
      </c>
      <c r="E4" s="266" t="s">
        <v>1</v>
      </c>
      <c r="F4" s="264" t="s">
        <v>3</v>
      </c>
      <c r="G4" s="264" t="s">
        <v>91</v>
      </c>
      <c r="H4" s="240" t="s">
        <v>104</v>
      </c>
      <c r="I4" s="266" t="s">
        <v>1</v>
      </c>
      <c r="J4" s="264" t="s">
        <v>3</v>
      </c>
      <c r="K4" s="264" t="s">
        <v>91</v>
      </c>
      <c r="L4" s="240" t="s">
        <v>104</v>
      </c>
    </row>
    <row r="5" spans="1:12" ht="13.5">
      <c r="A5" s="263"/>
      <c r="B5" s="265"/>
      <c r="C5" s="265"/>
      <c r="D5" s="239" t="s">
        <v>2</v>
      </c>
      <c r="E5" s="267"/>
      <c r="F5" s="265"/>
      <c r="G5" s="265"/>
      <c r="H5" s="241" t="s">
        <v>2</v>
      </c>
      <c r="I5" s="267"/>
      <c r="J5" s="265"/>
      <c r="K5" s="265"/>
      <c r="L5" s="241" t="s">
        <v>2</v>
      </c>
    </row>
    <row r="6" spans="1:9" ht="5.25" customHeight="1">
      <c r="A6" s="29"/>
      <c r="E6" s="30"/>
      <c r="I6" s="30"/>
    </row>
    <row r="7" spans="1:12" s="126" customFormat="1" ht="13.5" customHeight="1">
      <c r="A7" s="92" t="s">
        <v>92</v>
      </c>
      <c r="B7" s="5">
        <v>4167</v>
      </c>
      <c r="C7" s="5">
        <v>20710</v>
      </c>
      <c r="D7" s="26">
        <f>C7/B7</f>
        <v>4.970002399808015</v>
      </c>
      <c r="E7" s="134">
        <v>51</v>
      </c>
      <c r="F7" s="5">
        <v>46142</v>
      </c>
      <c r="G7" s="5">
        <v>138230</v>
      </c>
      <c r="H7" s="27">
        <f>G7/F7</f>
        <v>2.9957522430757226</v>
      </c>
      <c r="I7" s="134">
        <v>28</v>
      </c>
      <c r="J7" s="5">
        <v>87091</v>
      </c>
      <c r="K7" s="5">
        <v>179796</v>
      </c>
      <c r="L7" s="27">
        <v>2.0644613105831833</v>
      </c>
    </row>
    <row r="8" spans="1:12" s="126" customFormat="1" ht="13.5" customHeight="1">
      <c r="A8" s="133">
        <v>12</v>
      </c>
      <c r="B8" s="5">
        <v>4317</v>
      </c>
      <c r="C8" s="5">
        <v>23200</v>
      </c>
      <c r="D8" s="26">
        <f aca="true" t="shared" si="0" ref="D8:D47">C8/B8</f>
        <v>5.374102385916146</v>
      </c>
      <c r="E8" s="134">
        <v>52</v>
      </c>
      <c r="F8" s="5">
        <v>46779</v>
      </c>
      <c r="G8" s="5">
        <v>138661</v>
      </c>
      <c r="H8" s="27">
        <f>G8/F8</f>
        <v>2.9641719575022982</v>
      </c>
      <c r="I8" s="134">
        <v>29</v>
      </c>
      <c r="J8" s="5">
        <v>88650</v>
      </c>
      <c r="K8" s="5">
        <v>181554</v>
      </c>
      <c r="L8" s="27">
        <f>K8/J8</f>
        <v>2.0479864636209815</v>
      </c>
    </row>
    <row r="9" spans="1:12" s="126" customFormat="1" ht="13.5" customHeight="1">
      <c r="A9" s="133">
        <v>13</v>
      </c>
      <c r="B9" s="5">
        <v>4628</v>
      </c>
      <c r="C9" s="5">
        <v>24500</v>
      </c>
      <c r="D9" s="26">
        <f t="shared" si="0"/>
        <v>5.293863439930855</v>
      </c>
      <c r="E9" s="134">
        <v>53</v>
      </c>
      <c r="F9" s="5">
        <v>47671</v>
      </c>
      <c r="G9" s="5">
        <v>140640</v>
      </c>
      <c r="H9" s="27">
        <f>G9/F9</f>
        <v>2.9502213085523694</v>
      </c>
      <c r="I9" s="134"/>
      <c r="J9" s="5"/>
      <c r="K9" s="5"/>
      <c r="L9" s="27"/>
    </row>
    <row r="10" spans="1:12" s="126" customFormat="1" ht="13.5" customHeight="1">
      <c r="A10" s="133">
        <v>14</v>
      </c>
      <c r="B10" s="5">
        <v>5118</v>
      </c>
      <c r="C10" s="5">
        <v>26880</v>
      </c>
      <c r="D10" s="26">
        <f t="shared" si="0"/>
        <v>5.2520515826494725</v>
      </c>
      <c r="E10" s="134">
        <v>54</v>
      </c>
      <c r="F10" s="5">
        <v>48683</v>
      </c>
      <c r="G10" s="5">
        <v>142455</v>
      </c>
      <c r="H10" s="27">
        <f>G10/F10</f>
        <v>2.9261754616601277</v>
      </c>
      <c r="I10" s="134"/>
      <c r="J10" s="5"/>
      <c r="K10" s="5"/>
      <c r="L10" s="27"/>
    </row>
    <row r="11" spans="1:12" s="126" customFormat="1" ht="13.5" customHeight="1">
      <c r="A11" s="133">
        <v>15</v>
      </c>
      <c r="B11" s="5">
        <v>6552</v>
      </c>
      <c r="C11" s="5">
        <v>34729</v>
      </c>
      <c r="D11" s="26">
        <f t="shared" si="0"/>
        <v>5.300518925518926</v>
      </c>
      <c r="E11" s="134">
        <v>55</v>
      </c>
      <c r="F11" s="5">
        <v>49162</v>
      </c>
      <c r="G11" s="5">
        <v>143450</v>
      </c>
      <c r="H11" s="27">
        <f>G11/F11</f>
        <v>2.9179040722509253</v>
      </c>
      <c r="I11" s="134"/>
      <c r="J11" s="5"/>
      <c r="K11" s="5"/>
      <c r="L11" s="27"/>
    </row>
    <row r="12" spans="1:12" s="126" customFormat="1" ht="5.25" customHeight="1">
      <c r="A12" s="92"/>
      <c r="B12" s="5"/>
      <c r="C12" s="236"/>
      <c r="D12" s="26"/>
      <c r="E12" s="93"/>
      <c r="F12" s="5"/>
      <c r="G12" s="5"/>
      <c r="H12" s="27"/>
      <c r="I12" s="93"/>
      <c r="J12" s="5"/>
      <c r="K12" s="5"/>
      <c r="L12" s="27"/>
    </row>
    <row r="13" spans="1:12" s="126" customFormat="1" ht="13.5" customHeight="1">
      <c r="A13" s="133">
        <v>16</v>
      </c>
      <c r="B13" s="5">
        <v>7249</v>
      </c>
      <c r="C13" s="5">
        <v>42176</v>
      </c>
      <c r="D13" s="26">
        <f t="shared" si="0"/>
        <v>5.818181818181818</v>
      </c>
      <c r="E13" s="134">
        <v>56</v>
      </c>
      <c r="F13" s="5">
        <v>49583</v>
      </c>
      <c r="G13" s="5">
        <v>143332</v>
      </c>
      <c r="H13" s="27">
        <f>G13/F13</f>
        <v>2.890748845370389</v>
      </c>
      <c r="I13" s="134"/>
      <c r="J13" s="5"/>
      <c r="K13" s="5"/>
      <c r="L13" s="27"/>
    </row>
    <row r="14" spans="1:12" s="126" customFormat="1" ht="13.5" customHeight="1">
      <c r="A14" s="133">
        <v>17</v>
      </c>
      <c r="B14" s="5">
        <v>7935</v>
      </c>
      <c r="C14" s="5">
        <v>46858</v>
      </c>
      <c r="D14" s="26">
        <f t="shared" si="0"/>
        <v>5.905229993698803</v>
      </c>
      <c r="E14" s="134">
        <v>57</v>
      </c>
      <c r="F14" s="5">
        <v>49886</v>
      </c>
      <c r="G14" s="5">
        <v>143042</v>
      </c>
      <c r="H14" s="27">
        <f>G14/F14</f>
        <v>2.867377620975825</v>
      </c>
      <c r="I14" s="134"/>
      <c r="J14" s="5"/>
      <c r="K14" s="5"/>
      <c r="L14" s="27"/>
    </row>
    <row r="15" spans="1:12" s="126" customFormat="1" ht="13.5" customHeight="1">
      <c r="A15" s="133">
        <v>18</v>
      </c>
      <c r="B15" s="5">
        <v>8620</v>
      </c>
      <c r="C15" s="5">
        <v>56860</v>
      </c>
      <c r="D15" s="26">
        <f t="shared" si="0"/>
        <v>6.596287703016241</v>
      </c>
      <c r="E15" s="134">
        <v>58</v>
      </c>
      <c r="F15" s="5">
        <v>50392</v>
      </c>
      <c r="G15" s="5">
        <v>143539</v>
      </c>
      <c r="H15" s="27">
        <f>G15/F15</f>
        <v>2.8484481663756154</v>
      </c>
      <c r="I15" s="134"/>
      <c r="J15" s="5"/>
      <c r="K15" s="5"/>
      <c r="L15" s="27"/>
    </row>
    <row r="16" spans="1:12" s="126" customFormat="1" ht="13.5" customHeight="1">
      <c r="A16" s="133">
        <v>19</v>
      </c>
      <c r="B16" s="5">
        <v>8776</v>
      </c>
      <c r="C16" s="5">
        <v>60000</v>
      </c>
      <c r="D16" s="26">
        <f t="shared" si="0"/>
        <v>6.836827711941659</v>
      </c>
      <c r="E16" s="134">
        <v>59</v>
      </c>
      <c r="F16" s="5">
        <v>51277</v>
      </c>
      <c r="G16" s="5">
        <v>144520</v>
      </c>
      <c r="H16" s="27">
        <f>G16/F16</f>
        <v>2.8184176141349924</v>
      </c>
      <c r="I16" s="134"/>
      <c r="J16" s="5"/>
      <c r="K16" s="5"/>
      <c r="L16" s="27"/>
    </row>
    <row r="17" spans="1:12" s="126" customFormat="1" ht="13.5" customHeight="1">
      <c r="A17" s="133">
        <v>20</v>
      </c>
      <c r="B17" s="5">
        <v>7872</v>
      </c>
      <c r="C17" s="5">
        <v>34586</v>
      </c>
      <c r="D17" s="26">
        <f t="shared" si="0"/>
        <v>4.39354674796748</v>
      </c>
      <c r="E17" s="134">
        <v>60</v>
      </c>
      <c r="F17" s="5">
        <v>52136</v>
      </c>
      <c r="G17" s="5">
        <v>145941</v>
      </c>
      <c r="H17" s="27">
        <f>G17/F17</f>
        <v>2.7992366119380083</v>
      </c>
      <c r="I17" s="134"/>
      <c r="J17" s="5"/>
      <c r="K17" s="5"/>
      <c r="L17" s="27"/>
    </row>
    <row r="18" spans="1:12" s="126" customFormat="1" ht="5.25" customHeight="1">
      <c r="A18" s="92"/>
      <c r="B18" s="5"/>
      <c r="C18" s="5"/>
      <c r="D18" s="26"/>
      <c r="E18" s="93"/>
      <c r="F18" s="5"/>
      <c r="G18" s="5"/>
      <c r="H18" s="27"/>
      <c r="I18" s="93"/>
      <c r="J18" s="5"/>
      <c r="K18" s="5"/>
      <c r="L18" s="27"/>
    </row>
    <row r="19" spans="1:12" s="126" customFormat="1" ht="13.5" customHeight="1">
      <c r="A19" s="133">
        <v>21</v>
      </c>
      <c r="B19" s="5">
        <v>9241</v>
      </c>
      <c r="C19" s="5">
        <v>39921</v>
      </c>
      <c r="D19" s="26">
        <f t="shared" si="0"/>
        <v>4.319987014392382</v>
      </c>
      <c r="E19" s="134">
        <v>61</v>
      </c>
      <c r="F19" s="5">
        <v>53274</v>
      </c>
      <c r="G19" s="5">
        <v>147772</v>
      </c>
      <c r="H19" s="27">
        <f>G19/F19</f>
        <v>2.773810864586853</v>
      </c>
      <c r="I19" s="134"/>
      <c r="J19" s="5"/>
      <c r="K19" s="5"/>
      <c r="L19" s="27"/>
    </row>
    <row r="20" spans="1:12" s="126" customFormat="1" ht="13.5" customHeight="1">
      <c r="A20" s="133">
        <v>22</v>
      </c>
      <c r="B20" s="5">
        <v>10373</v>
      </c>
      <c r="C20" s="5">
        <v>45300</v>
      </c>
      <c r="D20" s="26">
        <f t="shared" si="0"/>
        <v>4.367106912175841</v>
      </c>
      <c r="E20" s="134">
        <v>62</v>
      </c>
      <c r="F20" s="5">
        <v>54723</v>
      </c>
      <c r="G20" s="5">
        <v>150019</v>
      </c>
      <c r="H20" s="27">
        <f>G20/F20</f>
        <v>2.7414249949746905</v>
      </c>
      <c r="I20" s="134"/>
      <c r="J20" s="5"/>
      <c r="K20" s="5"/>
      <c r="L20" s="27"/>
    </row>
    <row r="21" spans="1:12" s="126" customFormat="1" ht="13.5" customHeight="1">
      <c r="A21" s="133">
        <v>23</v>
      </c>
      <c r="B21" s="5">
        <v>11975</v>
      </c>
      <c r="C21" s="5">
        <v>50512</v>
      </c>
      <c r="D21" s="26">
        <f t="shared" si="0"/>
        <v>4.21812108559499</v>
      </c>
      <c r="E21" s="134">
        <v>63</v>
      </c>
      <c r="F21" s="5">
        <v>55845</v>
      </c>
      <c r="G21" s="5">
        <v>151179</v>
      </c>
      <c r="H21" s="27">
        <f>G21/F21</f>
        <v>2.7071179156594143</v>
      </c>
      <c r="I21" s="134"/>
      <c r="J21" s="5"/>
      <c r="K21" s="5"/>
      <c r="L21" s="27"/>
    </row>
    <row r="22" spans="1:12" s="126" customFormat="1" ht="13.5" customHeight="1">
      <c r="A22" s="133">
        <v>24</v>
      </c>
      <c r="B22" s="5">
        <v>12107</v>
      </c>
      <c r="C22" s="5">
        <v>51426</v>
      </c>
      <c r="D22" s="26">
        <f t="shared" si="0"/>
        <v>4.247625340711985</v>
      </c>
      <c r="E22" s="134">
        <v>64</v>
      </c>
      <c r="F22" s="5">
        <v>56987</v>
      </c>
      <c r="G22" s="5">
        <v>152098</v>
      </c>
      <c r="H22" s="27">
        <f>G22/F22</f>
        <v>2.6689946829978766</v>
      </c>
      <c r="I22" s="134"/>
      <c r="J22" s="5"/>
      <c r="K22" s="5"/>
      <c r="L22" s="27"/>
    </row>
    <row r="23" spans="1:12" s="126" customFormat="1" ht="13.5" customHeight="1">
      <c r="A23" s="133">
        <v>25</v>
      </c>
      <c r="B23" s="5">
        <v>12319</v>
      </c>
      <c r="C23" s="5">
        <v>53015</v>
      </c>
      <c r="D23" s="26">
        <f t="shared" si="0"/>
        <v>4.3035148956895855</v>
      </c>
      <c r="E23" s="93" t="s">
        <v>93</v>
      </c>
      <c r="F23" s="5">
        <v>58399</v>
      </c>
      <c r="G23" s="5">
        <v>153041</v>
      </c>
      <c r="H23" s="27">
        <f>G23/F23</f>
        <v>2.6206099419510607</v>
      </c>
      <c r="I23" s="93"/>
      <c r="J23" s="5"/>
      <c r="K23" s="5"/>
      <c r="L23" s="27"/>
    </row>
    <row r="24" spans="1:12" s="126" customFormat="1" ht="5.25" customHeight="1">
      <c r="A24" s="92"/>
      <c r="B24" s="5"/>
      <c r="C24" s="5"/>
      <c r="D24" s="26"/>
      <c r="E24" s="93"/>
      <c r="F24" s="5"/>
      <c r="G24" s="5"/>
      <c r="H24" s="27"/>
      <c r="I24" s="93"/>
      <c r="J24" s="5"/>
      <c r="K24" s="5"/>
      <c r="L24" s="27"/>
    </row>
    <row r="25" spans="1:12" s="126" customFormat="1" ht="13.5" customHeight="1">
      <c r="A25" s="133">
        <v>26</v>
      </c>
      <c r="B25" s="5">
        <v>12689</v>
      </c>
      <c r="C25" s="5">
        <v>54493</v>
      </c>
      <c r="D25" s="26">
        <f t="shared" si="0"/>
        <v>4.294507053353298</v>
      </c>
      <c r="E25" s="134">
        <v>3</v>
      </c>
      <c r="F25" s="5">
        <v>59193</v>
      </c>
      <c r="G25" s="5">
        <v>153273</v>
      </c>
      <c r="H25" s="27">
        <f>G25/F25</f>
        <v>2.589377122294866</v>
      </c>
      <c r="I25" s="134"/>
      <c r="J25" s="5"/>
      <c r="K25" s="5"/>
      <c r="L25" s="27"/>
    </row>
    <row r="26" spans="1:12" s="126" customFormat="1" ht="13.5" customHeight="1">
      <c r="A26" s="133">
        <v>27</v>
      </c>
      <c r="B26" s="5">
        <v>12969</v>
      </c>
      <c r="C26" s="5">
        <v>55883</v>
      </c>
      <c r="D26" s="26">
        <f t="shared" si="0"/>
        <v>4.308967537975172</v>
      </c>
      <c r="E26" s="134">
        <v>4</v>
      </c>
      <c r="F26" s="5">
        <v>60368</v>
      </c>
      <c r="G26" s="5">
        <v>154168</v>
      </c>
      <c r="H26" s="27">
        <f>G26/F26</f>
        <v>2.5538033395176254</v>
      </c>
      <c r="I26" s="134"/>
      <c r="J26" s="5"/>
      <c r="K26" s="5"/>
      <c r="L26" s="27"/>
    </row>
    <row r="27" spans="1:12" s="126" customFormat="1" ht="13.5" customHeight="1">
      <c r="A27" s="133">
        <v>28</v>
      </c>
      <c r="B27" s="5">
        <v>13561</v>
      </c>
      <c r="C27" s="5">
        <v>57861</v>
      </c>
      <c r="D27" s="26">
        <f t="shared" si="0"/>
        <v>4.266720743308015</v>
      </c>
      <c r="E27" s="134">
        <v>5</v>
      </c>
      <c r="F27" s="5">
        <v>61391</v>
      </c>
      <c r="G27" s="5">
        <v>154884</v>
      </c>
      <c r="H27" s="27">
        <f>G27/F27</f>
        <v>2.5229105243439593</v>
      </c>
      <c r="I27" s="134"/>
      <c r="J27" s="5"/>
      <c r="K27" s="5"/>
      <c r="L27" s="27"/>
    </row>
    <row r="28" spans="1:12" s="126" customFormat="1" ht="13.5" customHeight="1">
      <c r="A28" s="133">
        <v>29</v>
      </c>
      <c r="B28" s="5">
        <v>14119</v>
      </c>
      <c r="C28" s="5">
        <v>59548</v>
      </c>
      <c r="D28" s="26">
        <f t="shared" si="0"/>
        <v>4.217579148664919</v>
      </c>
      <c r="E28" s="134">
        <v>6</v>
      </c>
      <c r="F28" s="5">
        <v>61982</v>
      </c>
      <c r="G28" s="5">
        <v>154922</v>
      </c>
      <c r="H28" s="27">
        <f>G28/F28</f>
        <v>2.4994675873640735</v>
      </c>
      <c r="I28" s="134"/>
      <c r="J28" s="5"/>
      <c r="K28" s="5"/>
      <c r="L28" s="27"/>
    </row>
    <row r="29" spans="1:12" s="126" customFormat="1" ht="13.5" customHeight="1">
      <c r="A29" s="133">
        <v>30</v>
      </c>
      <c r="B29" s="5">
        <v>15019</v>
      </c>
      <c r="C29" s="5">
        <v>61995</v>
      </c>
      <c r="D29" s="26">
        <f t="shared" si="0"/>
        <v>4.127771489446701</v>
      </c>
      <c r="E29" s="134">
        <v>7</v>
      </c>
      <c r="F29" s="5">
        <v>62988</v>
      </c>
      <c r="G29" s="5">
        <v>155832</v>
      </c>
      <c r="H29" s="27">
        <f>G29/F29</f>
        <v>2.473995046675557</v>
      </c>
      <c r="I29" s="134"/>
      <c r="J29" s="5"/>
      <c r="K29" s="5"/>
      <c r="L29" s="27"/>
    </row>
    <row r="30" spans="1:12" s="126" customFormat="1" ht="5.25" customHeight="1">
      <c r="A30" s="92"/>
      <c r="B30" s="5"/>
      <c r="C30" s="5"/>
      <c r="D30" s="26"/>
      <c r="E30" s="93"/>
      <c r="F30" s="5"/>
      <c r="G30" s="5"/>
      <c r="H30" s="27"/>
      <c r="I30" s="93"/>
      <c r="J30" s="5"/>
      <c r="K30" s="5"/>
      <c r="L30" s="27"/>
    </row>
    <row r="31" spans="1:12" s="126" customFormat="1" ht="13.5" customHeight="1">
      <c r="A31" s="133">
        <v>31</v>
      </c>
      <c r="B31" s="5">
        <v>15601</v>
      </c>
      <c r="C31" s="5">
        <v>63373</v>
      </c>
      <c r="D31" s="26">
        <f t="shared" si="0"/>
        <v>4.062111403115185</v>
      </c>
      <c r="E31" s="134">
        <v>8</v>
      </c>
      <c r="F31" s="5">
        <v>64455</v>
      </c>
      <c r="G31" s="5">
        <v>157228</v>
      </c>
      <c r="H31" s="27">
        <f>G31/F31</f>
        <v>2.439345279652471</v>
      </c>
      <c r="I31" s="134"/>
      <c r="J31" s="5"/>
      <c r="K31" s="5"/>
      <c r="L31" s="27"/>
    </row>
    <row r="32" spans="1:12" s="126" customFormat="1" ht="13.5" customHeight="1">
      <c r="A32" s="133">
        <v>32</v>
      </c>
      <c r="B32" s="5">
        <v>16138</v>
      </c>
      <c r="C32" s="5">
        <v>64753</v>
      </c>
      <c r="D32" s="26">
        <f t="shared" si="0"/>
        <v>4.012455074978312</v>
      </c>
      <c r="E32" s="134">
        <v>9</v>
      </c>
      <c r="F32" s="5">
        <v>65623</v>
      </c>
      <c r="G32" s="5">
        <v>157903</v>
      </c>
      <c r="H32" s="27">
        <f>G32/F32</f>
        <v>2.406214284625817</v>
      </c>
      <c r="I32" s="134"/>
      <c r="J32" s="5"/>
      <c r="K32" s="5"/>
      <c r="L32" s="27"/>
    </row>
    <row r="33" spans="1:12" s="126" customFormat="1" ht="13.5" customHeight="1">
      <c r="A33" s="133">
        <v>33</v>
      </c>
      <c r="B33" s="5">
        <v>16491</v>
      </c>
      <c r="C33" s="5">
        <v>67885</v>
      </c>
      <c r="D33" s="26">
        <f t="shared" si="0"/>
        <v>4.116487781213996</v>
      </c>
      <c r="E33" s="134">
        <v>10</v>
      </c>
      <c r="F33" s="5">
        <v>66633</v>
      </c>
      <c r="G33" s="5">
        <v>158858</v>
      </c>
      <c r="H33" s="27">
        <f>G33/F33</f>
        <v>2.384073957348461</v>
      </c>
      <c r="I33" s="134"/>
      <c r="J33" s="5"/>
      <c r="K33" s="5"/>
      <c r="L33" s="27"/>
    </row>
    <row r="34" spans="1:12" s="126" customFormat="1" ht="13.5" customHeight="1">
      <c r="A34" s="133">
        <v>34</v>
      </c>
      <c r="B34" s="5">
        <v>16827</v>
      </c>
      <c r="C34" s="5">
        <v>68731</v>
      </c>
      <c r="D34" s="26">
        <f t="shared" si="0"/>
        <v>4.084566470553278</v>
      </c>
      <c r="E34" s="134">
        <v>11</v>
      </c>
      <c r="F34" s="5">
        <v>67905</v>
      </c>
      <c r="G34" s="5">
        <v>160181</v>
      </c>
      <c r="H34" s="27">
        <f>G34/F34</f>
        <v>2.3588984610853396</v>
      </c>
      <c r="I34" s="134"/>
      <c r="J34" s="5"/>
      <c r="K34" s="5"/>
      <c r="L34" s="27"/>
    </row>
    <row r="35" spans="1:12" s="126" customFormat="1" ht="13.5" customHeight="1">
      <c r="A35" s="133">
        <v>35</v>
      </c>
      <c r="B35" s="5">
        <v>17185</v>
      </c>
      <c r="C35" s="5">
        <v>69775</v>
      </c>
      <c r="D35" s="26">
        <f t="shared" si="0"/>
        <v>4.06022694210067</v>
      </c>
      <c r="E35" s="134">
        <v>12</v>
      </c>
      <c r="F35" s="5">
        <v>69809</v>
      </c>
      <c r="G35" s="5">
        <v>162549</v>
      </c>
      <c r="H35" s="27">
        <f>G35/F35</f>
        <v>2.3284820008881377</v>
      </c>
      <c r="I35" s="134"/>
      <c r="J35" s="5"/>
      <c r="K35" s="5"/>
      <c r="L35" s="27"/>
    </row>
    <row r="36" spans="1:12" s="126" customFormat="1" ht="5.25" customHeight="1">
      <c r="A36" s="92"/>
      <c r="B36" s="5"/>
      <c r="C36" s="5"/>
      <c r="D36" s="26"/>
      <c r="E36" s="93"/>
      <c r="F36" s="5"/>
      <c r="G36" s="5"/>
      <c r="H36" s="27"/>
      <c r="I36" s="93"/>
      <c r="J36" s="5"/>
      <c r="K36" s="5"/>
      <c r="L36" s="27"/>
    </row>
    <row r="37" spans="1:12" s="126" customFormat="1" ht="13.5" customHeight="1">
      <c r="A37" s="133">
        <v>36</v>
      </c>
      <c r="B37" s="5">
        <v>17997</v>
      </c>
      <c r="C37" s="5">
        <v>70085</v>
      </c>
      <c r="D37" s="26">
        <f t="shared" si="0"/>
        <v>3.8942601544701896</v>
      </c>
      <c r="E37" s="134">
        <v>13</v>
      </c>
      <c r="F37" s="5">
        <v>70960</v>
      </c>
      <c r="G37" s="5">
        <v>163421</v>
      </c>
      <c r="H37" s="27">
        <f>G37/F37</f>
        <v>2.303001691093574</v>
      </c>
      <c r="I37" s="134"/>
      <c r="J37" s="5"/>
      <c r="K37" s="5"/>
      <c r="L37" s="27"/>
    </row>
    <row r="38" spans="1:12" s="126" customFormat="1" ht="13.5" customHeight="1">
      <c r="A38" s="133">
        <v>37</v>
      </c>
      <c r="B38" s="5">
        <v>19872</v>
      </c>
      <c r="C38" s="5">
        <v>72735</v>
      </c>
      <c r="D38" s="26">
        <f t="shared" si="0"/>
        <v>3.660175120772947</v>
      </c>
      <c r="E38" s="134">
        <v>14</v>
      </c>
      <c r="F38" s="5">
        <v>72342</v>
      </c>
      <c r="G38" s="5">
        <v>164639</v>
      </c>
      <c r="H38" s="27">
        <f>G38/F38</f>
        <v>2.2758425257803214</v>
      </c>
      <c r="I38" s="134"/>
      <c r="J38" s="5"/>
      <c r="K38" s="5"/>
      <c r="L38" s="27"/>
    </row>
    <row r="39" spans="1:12" s="126" customFormat="1" ht="13.5" customHeight="1">
      <c r="A39" s="133">
        <v>38</v>
      </c>
      <c r="B39" s="5">
        <v>19185</v>
      </c>
      <c r="C39" s="5">
        <v>72796</v>
      </c>
      <c r="D39" s="26">
        <f t="shared" si="0"/>
        <v>3.7944227260880896</v>
      </c>
      <c r="E39" s="134">
        <v>15</v>
      </c>
      <c r="F39" s="5">
        <v>73417</v>
      </c>
      <c r="G39" s="5">
        <v>165410</v>
      </c>
      <c r="H39" s="27">
        <f>G39/F39</f>
        <v>2.253020417614449</v>
      </c>
      <c r="I39" s="134"/>
      <c r="J39" s="5"/>
      <c r="K39" s="5"/>
      <c r="L39" s="27"/>
    </row>
    <row r="40" spans="1:12" s="126" customFormat="1" ht="13.5" customHeight="1">
      <c r="A40" s="133">
        <v>39</v>
      </c>
      <c r="B40" s="5">
        <v>26563</v>
      </c>
      <c r="C40" s="5">
        <v>97479</v>
      </c>
      <c r="D40" s="26">
        <f t="shared" si="0"/>
        <v>3.6697285698151565</v>
      </c>
      <c r="E40" s="134">
        <v>16</v>
      </c>
      <c r="F40" s="5">
        <v>74657</v>
      </c>
      <c r="G40" s="5">
        <v>166829</v>
      </c>
      <c r="H40" s="27">
        <f>G40/F40</f>
        <v>2.234606265989793</v>
      </c>
      <c r="I40" s="134"/>
      <c r="J40" s="5"/>
      <c r="K40" s="5"/>
      <c r="L40" s="27"/>
    </row>
    <row r="41" spans="1:12" s="126" customFormat="1" ht="13.5" customHeight="1">
      <c r="A41" s="133">
        <v>40</v>
      </c>
      <c r="B41" s="5">
        <v>27924</v>
      </c>
      <c r="C41" s="5">
        <v>99012</v>
      </c>
      <c r="D41" s="26">
        <f t="shared" si="0"/>
        <v>3.5457670820799314</v>
      </c>
      <c r="E41" s="134">
        <v>17</v>
      </c>
      <c r="F41" s="5">
        <v>76050</v>
      </c>
      <c r="G41" s="5">
        <v>168828</v>
      </c>
      <c r="H41" s="27">
        <f>G41/F41</f>
        <v>2.2199605522682444</v>
      </c>
      <c r="I41" s="134"/>
      <c r="J41" s="5"/>
      <c r="K41" s="5"/>
      <c r="L41" s="27"/>
    </row>
    <row r="42" spans="1:12" s="126" customFormat="1" ht="5.25" customHeight="1">
      <c r="A42" s="92"/>
      <c r="B42" s="5"/>
      <c r="C42" s="5"/>
      <c r="D42" s="26"/>
      <c r="E42" s="93"/>
      <c r="F42" s="5"/>
      <c r="G42" s="5"/>
      <c r="H42" s="27"/>
      <c r="I42" s="93"/>
      <c r="J42" s="5"/>
      <c r="K42" s="5"/>
      <c r="L42" s="27"/>
    </row>
    <row r="43" spans="1:12" s="126" customFormat="1" ht="13.5" customHeight="1">
      <c r="A43" s="133">
        <v>41</v>
      </c>
      <c r="B43" s="5">
        <v>30911</v>
      </c>
      <c r="C43" s="5">
        <v>101687</v>
      </c>
      <c r="D43" s="26">
        <f t="shared" si="0"/>
        <v>3.2896703438905246</v>
      </c>
      <c r="E43" s="134">
        <v>18</v>
      </c>
      <c r="F43" s="5">
        <v>77170</v>
      </c>
      <c r="G43" s="5">
        <v>169768</v>
      </c>
      <c r="H43" s="27">
        <f>G43/F43</f>
        <v>2.1999222495788517</v>
      </c>
      <c r="I43" s="134"/>
      <c r="J43" s="5"/>
      <c r="K43" s="5"/>
      <c r="L43" s="27"/>
    </row>
    <row r="44" spans="1:12" s="126" customFormat="1" ht="13.5" customHeight="1">
      <c r="A44" s="133">
        <v>42</v>
      </c>
      <c r="B44" s="5">
        <v>32984</v>
      </c>
      <c r="C44" s="5">
        <v>105352</v>
      </c>
      <c r="D44" s="26">
        <f t="shared" si="0"/>
        <v>3.1940334707737086</v>
      </c>
      <c r="E44" s="134">
        <v>19</v>
      </c>
      <c r="F44" s="5">
        <v>78581</v>
      </c>
      <c r="G44" s="5">
        <v>171325</v>
      </c>
      <c r="H44" s="27">
        <f>G44/F44</f>
        <v>2.1802344078085034</v>
      </c>
      <c r="I44" s="134"/>
      <c r="J44" s="5"/>
      <c r="K44" s="5"/>
      <c r="L44" s="27"/>
    </row>
    <row r="45" spans="1:12" s="126" customFormat="1" ht="13.5" customHeight="1">
      <c r="A45" s="133">
        <v>43</v>
      </c>
      <c r="B45" s="5">
        <v>36022</v>
      </c>
      <c r="C45" s="5">
        <v>112350</v>
      </c>
      <c r="D45" s="26">
        <f t="shared" si="0"/>
        <v>3.1189273221919938</v>
      </c>
      <c r="E45" s="134">
        <v>20</v>
      </c>
      <c r="F45" s="5">
        <v>79876</v>
      </c>
      <c r="G45" s="5">
        <v>172547</v>
      </c>
      <c r="H45" s="27">
        <f>G45/F45</f>
        <v>2.1601857879713555</v>
      </c>
      <c r="I45" s="134"/>
      <c r="J45" s="5"/>
      <c r="K45" s="5"/>
      <c r="L45" s="27"/>
    </row>
    <row r="46" spans="1:12" s="126" customFormat="1" ht="13.5" customHeight="1">
      <c r="A46" s="133">
        <v>44</v>
      </c>
      <c r="B46" s="5">
        <v>37783</v>
      </c>
      <c r="C46" s="5">
        <v>115353</v>
      </c>
      <c r="D46" s="26">
        <f t="shared" si="0"/>
        <v>3.0530397268612868</v>
      </c>
      <c r="E46" s="134">
        <v>21</v>
      </c>
      <c r="F46" s="13">
        <v>80942</v>
      </c>
      <c r="G46" s="13">
        <v>173692</v>
      </c>
      <c r="H46" s="213">
        <f>IF(ISERROR(G46/F46),"",G46/F46)</f>
        <v>2.1458822366632897</v>
      </c>
      <c r="I46" s="134"/>
      <c r="J46" s="13"/>
      <c r="K46" s="13"/>
      <c r="L46" s="213"/>
    </row>
    <row r="47" spans="1:12" s="126" customFormat="1" ht="13.5" customHeight="1">
      <c r="A47" s="133">
        <v>45</v>
      </c>
      <c r="B47" s="5">
        <v>36252</v>
      </c>
      <c r="C47" s="5">
        <v>115240</v>
      </c>
      <c r="D47" s="26">
        <f t="shared" si="0"/>
        <v>3.1788590974291075</v>
      </c>
      <c r="E47" s="134">
        <v>22</v>
      </c>
      <c r="F47" s="5">
        <v>81794</v>
      </c>
      <c r="G47" s="5">
        <v>174458</v>
      </c>
      <c r="H47" s="213">
        <f>IF(ISERROR(G47/F47),"",G47/F47)</f>
        <v>2.1328948333618603</v>
      </c>
      <c r="I47" s="134"/>
      <c r="J47" s="5"/>
      <c r="K47" s="5"/>
      <c r="L47" s="213"/>
    </row>
    <row r="48" spans="1:12" s="126" customFormat="1" ht="5.25" customHeight="1">
      <c r="A48" s="160"/>
      <c r="B48" s="9"/>
      <c r="C48" s="236"/>
      <c r="D48" s="237"/>
      <c r="E48" s="115"/>
      <c r="F48" s="236"/>
      <c r="G48" s="236"/>
      <c r="H48" s="236"/>
      <c r="I48" s="115"/>
      <c r="J48" s="236"/>
      <c r="K48" s="236"/>
      <c r="L48" s="236"/>
    </row>
    <row r="49" spans="1:12" s="126" customFormat="1" ht="13.5" customHeight="1">
      <c r="A49" s="133">
        <v>46</v>
      </c>
      <c r="B49" s="5">
        <v>37665</v>
      </c>
      <c r="C49" s="5">
        <v>117444</v>
      </c>
      <c r="D49" s="26">
        <f>C49/B49</f>
        <v>3.118120270808443</v>
      </c>
      <c r="E49" s="134">
        <v>23</v>
      </c>
      <c r="F49" s="5">
        <v>82567</v>
      </c>
      <c r="G49" s="5">
        <v>174920</v>
      </c>
      <c r="H49" s="213">
        <f>IF(ISERROR(G49/F49),"",G49/F49)</f>
        <v>2.1185219276466385</v>
      </c>
      <c r="I49" s="134"/>
      <c r="J49" s="5"/>
      <c r="K49" s="5"/>
      <c r="L49" s="213"/>
    </row>
    <row r="50" spans="1:12" s="126" customFormat="1" ht="13.5" customHeight="1">
      <c r="A50" s="133">
        <v>47</v>
      </c>
      <c r="B50" s="5">
        <v>42135</v>
      </c>
      <c r="C50" s="5">
        <v>129395</v>
      </c>
      <c r="D50" s="26">
        <f>C50/B50</f>
        <v>3.0709623828171355</v>
      </c>
      <c r="E50" s="134">
        <v>24</v>
      </c>
      <c r="F50" s="21">
        <v>83092</v>
      </c>
      <c r="G50" s="21">
        <v>175188</v>
      </c>
      <c r="H50" s="213">
        <f>IF(ISERROR(G50/F50),"",G50/F50)</f>
        <v>2.108361815818611</v>
      </c>
      <c r="I50" s="134"/>
      <c r="J50" s="21"/>
      <c r="K50" s="21"/>
      <c r="L50" s="213"/>
    </row>
    <row r="51" spans="1:15" s="126" customFormat="1" ht="13.5" customHeight="1">
      <c r="A51" s="133">
        <v>48</v>
      </c>
      <c r="B51" s="5">
        <v>43434</v>
      </c>
      <c r="C51" s="5">
        <v>132501</v>
      </c>
      <c r="D51" s="26">
        <f>C51/B51</f>
        <v>3.050628539853571</v>
      </c>
      <c r="E51" s="115">
        <v>25</v>
      </c>
      <c r="F51" s="21">
        <v>84841</v>
      </c>
      <c r="G51" s="21">
        <v>178407</v>
      </c>
      <c r="H51" s="213">
        <f>IF(ISERROR(G51/F51),"",G51/F51)</f>
        <v>2.102839429049634</v>
      </c>
      <c r="I51" s="115"/>
      <c r="J51" s="21"/>
      <c r="K51" s="21"/>
      <c r="L51" s="213"/>
      <c r="M51" s="170"/>
      <c r="N51" s="170"/>
      <c r="O51" s="251"/>
    </row>
    <row r="52" spans="1:15" s="126" customFormat="1" ht="13.5" customHeight="1">
      <c r="A52" s="133">
        <v>49</v>
      </c>
      <c r="B52" s="5">
        <v>45080</v>
      </c>
      <c r="C52" s="5">
        <v>135049</v>
      </c>
      <c r="D52" s="26">
        <f>C52/B52</f>
        <v>2.9957630878438333</v>
      </c>
      <c r="E52" s="115">
        <v>26</v>
      </c>
      <c r="F52" s="21">
        <v>85148</v>
      </c>
      <c r="G52" s="21">
        <v>178194</v>
      </c>
      <c r="H52" s="213">
        <f>IF(ISERROR(G52/F52),"",G52/F52)</f>
        <v>2.0927561422464414</v>
      </c>
      <c r="I52" s="115"/>
      <c r="J52" s="21"/>
      <c r="K52" s="21"/>
      <c r="L52" s="213"/>
      <c r="M52" s="170"/>
      <c r="N52" s="171"/>
      <c r="O52" s="251"/>
    </row>
    <row r="53" spans="1:12" s="126" customFormat="1" ht="13.5" customHeight="1">
      <c r="A53" s="133">
        <v>50</v>
      </c>
      <c r="B53" s="5">
        <v>45520</v>
      </c>
      <c r="C53" s="5">
        <v>136513</v>
      </c>
      <c r="D53" s="26">
        <f>C53/B53</f>
        <v>2.9989674868189806</v>
      </c>
      <c r="E53" s="115">
        <v>27</v>
      </c>
      <c r="F53" s="21">
        <v>86162</v>
      </c>
      <c r="G53" s="21">
        <v>179090</v>
      </c>
      <c r="H53" s="213">
        <f>IF(ISERROR(G53/F53),"",G53/F53)</f>
        <v>2.078526496599429</v>
      </c>
      <c r="I53" s="115"/>
      <c r="J53" s="21"/>
      <c r="K53" s="21"/>
      <c r="L53" s="213"/>
    </row>
    <row r="54" spans="1:12" ht="5.25" customHeight="1">
      <c r="A54" s="15"/>
      <c r="B54" s="8"/>
      <c r="E54" s="31"/>
      <c r="I54" s="31"/>
      <c r="J54" s="242"/>
      <c r="K54" s="32"/>
      <c r="L54" s="32"/>
    </row>
    <row r="55" spans="1:9" s="126" customFormat="1" ht="13.5" customHeight="1">
      <c r="A55" s="64" t="s">
        <v>144</v>
      </c>
      <c r="B55" s="64"/>
      <c r="C55" s="64"/>
      <c r="D55" s="64"/>
      <c r="E55" s="64"/>
      <c r="F55" s="64"/>
      <c r="G55" s="64"/>
      <c r="H55" s="64"/>
      <c r="I55" s="127"/>
    </row>
    <row r="56" spans="1:12" s="126" customFormat="1" ht="26.25" customHeight="1">
      <c r="A56" s="268" t="s">
        <v>188</v>
      </c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</row>
    <row r="57" spans="1:9" s="126" customFormat="1" ht="13.5" customHeight="1">
      <c r="A57" s="77" t="s">
        <v>189</v>
      </c>
      <c r="B57" s="77"/>
      <c r="C57" s="77"/>
      <c r="D57" s="77"/>
      <c r="E57" s="77"/>
      <c r="F57" s="77"/>
      <c r="G57" s="77"/>
      <c r="H57" s="77"/>
      <c r="I57" s="127"/>
    </row>
    <row r="58" spans="1:9" s="126" customFormat="1" ht="13.5" customHeight="1">
      <c r="A58" s="77" t="s">
        <v>190</v>
      </c>
      <c r="I58" s="127"/>
    </row>
    <row r="59" spans="6:7" ht="13.5">
      <c r="F59" s="330"/>
      <c r="G59" s="330"/>
    </row>
    <row r="60" spans="6:8" ht="13.5">
      <c r="F60" s="252"/>
      <c r="G60" s="252"/>
      <c r="H60" s="252"/>
    </row>
  </sheetData>
  <sheetProtection/>
  <mergeCells count="11">
    <mergeCell ref="A56:L56"/>
    <mergeCell ref="K4:K5"/>
    <mergeCell ref="K3:L3"/>
    <mergeCell ref="A4:A5"/>
    <mergeCell ref="B4:B5"/>
    <mergeCell ref="C4:C5"/>
    <mergeCell ref="E4:E5"/>
    <mergeCell ref="F4:F5"/>
    <mergeCell ref="G4:G5"/>
    <mergeCell ref="I4:I5"/>
    <mergeCell ref="J4:J5"/>
  </mergeCells>
  <printOptions/>
  <pageMargins left="0.7874015748031497" right="0.5905511811023623" top="0.984251968503937" bottom="0.984251968503937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="120" zoomScaleNormal="120" zoomScalePageLayoutView="85" workbookViewId="0" topLeftCell="A1">
      <selection activeCell="A1" sqref="A1"/>
    </sheetView>
  </sheetViews>
  <sheetFormatPr defaultColWidth="9.00390625" defaultRowHeight="13.5"/>
  <cols>
    <col min="1" max="5" width="10.75390625" style="78" customWidth="1"/>
    <col min="6" max="6" width="9.25390625" style="78" customWidth="1"/>
    <col min="7" max="9" width="9.00390625" style="78" customWidth="1"/>
    <col min="10" max="10" width="11.875" style="78" customWidth="1"/>
    <col min="11" max="14" width="9.625" style="78" bestFit="1" customWidth="1"/>
    <col min="15" max="15" width="11.25390625" style="78" customWidth="1"/>
    <col min="16" max="19" width="9.625" style="78" bestFit="1" customWidth="1"/>
    <col min="20" max="16384" width="9.00390625" style="78" customWidth="1"/>
  </cols>
  <sheetData>
    <row r="1" spans="1:5" s="126" customFormat="1" ht="12.75" customHeight="1">
      <c r="A1" s="77" t="s">
        <v>132</v>
      </c>
      <c r="B1" s="77"/>
      <c r="C1" s="77"/>
      <c r="D1" s="77"/>
      <c r="E1" s="77"/>
    </row>
    <row r="2" spans="1:5" s="126" customFormat="1" ht="12.75" customHeight="1">
      <c r="A2" s="77"/>
      <c r="B2" s="77"/>
      <c r="C2" s="77"/>
      <c r="D2" s="77"/>
      <c r="E2" s="77"/>
    </row>
    <row r="3" spans="1:6" s="79" customFormat="1" ht="18" customHeight="1">
      <c r="A3" s="258" t="s">
        <v>164</v>
      </c>
      <c r="B3" s="253"/>
      <c r="C3" s="253"/>
      <c r="D3" s="253"/>
      <c r="E3" s="253"/>
      <c r="F3" s="173"/>
    </row>
    <row r="4" spans="1:9" s="166" customFormat="1" ht="15.75" customHeight="1">
      <c r="A4" s="193"/>
      <c r="B4" s="269" t="s">
        <v>204</v>
      </c>
      <c r="C4" s="269"/>
      <c r="D4" s="269"/>
      <c r="E4" s="270"/>
      <c r="F4" s="269" t="s">
        <v>202</v>
      </c>
      <c r="G4" s="269"/>
      <c r="H4" s="269"/>
      <c r="I4" s="270"/>
    </row>
    <row r="5" spans="1:9" s="166" customFormat="1" ht="15.75" customHeight="1">
      <c r="A5" s="201" t="s">
        <v>172</v>
      </c>
      <c r="B5" s="273" t="s">
        <v>165</v>
      </c>
      <c r="C5" s="271" t="s">
        <v>171</v>
      </c>
      <c r="D5" s="271"/>
      <c r="E5" s="271"/>
      <c r="F5" s="273" t="s">
        <v>165</v>
      </c>
      <c r="G5" s="271" t="s">
        <v>171</v>
      </c>
      <c r="H5" s="271"/>
      <c r="I5" s="272"/>
    </row>
    <row r="6" spans="1:16" s="166" customFormat="1" ht="15.75" customHeight="1">
      <c r="A6" s="195"/>
      <c r="B6" s="274"/>
      <c r="C6" s="200" t="s">
        <v>163</v>
      </c>
      <c r="D6" s="199" t="s">
        <v>166</v>
      </c>
      <c r="E6" s="199" t="s">
        <v>167</v>
      </c>
      <c r="F6" s="274"/>
      <c r="G6" s="200" t="s">
        <v>163</v>
      </c>
      <c r="H6" s="199" t="s">
        <v>166</v>
      </c>
      <c r="I6" s="260" t="s">
        <v>167</v>
      </c>
      <c r="J6" s="243"/>
      <c r="K6" s="243"/>
      <c r="L6" s="243"/>
      <c r="M6" s="243"/>
      <c r="N6" s="243"/>
      <c r="O6" s="243"/>
      <c r="P6" s="243"/>
    </row>
    <row r="7" spans="1:9" s="166" customFormat="1" ht="6" customHeight="1">
      <c r="A7" s="194"/>
      <c r="B7" s="194"/>
      <c r="C7" s="194"/>
      <c r="D7" s="194"/>
      <c r="E7" s="194"/>
      <c r="F7" s="194"/>
      <c r="G7" s="194"/>
      <c r="H7" s="194"/>
      <c r="I7" s="194"/>
    </row>
    <row r="8" spans="1:9" s="166" customFormat="1" ht="18" customHeight="1">
      <c r="A8" s="167" t="s">
        <v>168</v>
      </c>
      <c r="B8" s="246">
        <v>1956050</v>
      </c>
      <c r="C8" s="246">
        <v>4142500</v>
      </c>
      <c r="D8" s="246">
        <v>2050226</v>
      </c>
      <c r="E8" s="246">
        <v>2092274</v>
      </c>
      <c r="F8" s="197">
        <f>SUM(F10:F35)</f>
        <v>1933673</v>
      </c>
      <c r="G8" s="197">
        <f>SUM(G10:G35)</f>
        <v>4124234</v>
      </c>
      <c r="H8" s="197">
        <f>SUM(H10:H35)</f>
        <v>2042658</v>
      </c>
      <c r="I8" s="197">
        <f>SUM(I10:I35)</f>
        <v>2081576</v>
      </c>
    </row>
    <row r="9" spans="1:9" s="166" customFormat="1" ht="4.5" customHeight="1">
      <c r="A9" s="34"/>
      <c r="B9" s="247"/>
      <c r="C9" s="247"/>
      <c r="D9" s="247"/>
      <c r="E9" s="247"/>
      <c r="F9" s="197"/>
      <c r="G9" s="197"/>
      <c r="H9" s="197"/>
      <c r="I9" s="197"/>
    </row>
    <row r="10" spans="1:9" s="166" customFormat="1" ht="18" customHeight="1">
      <c r="A10" s="167" t="s">
        <v>169</v>
      </c>
      <c r="B10" s="246">
        <v>262401</v>
      </c>
      <c r="C10" s="246">
        <v>563228</v>
      </c>
      <c r="D10" s="246">
        <v>282222</v>
      </c>
      <c r="E10" s="246">
        <v>281006</v>
      </c>
      <c r="F10" s="197">
        <v>259729</v>
      </c>
      <c r="G10" s="197">
        <v>562795</v>
      </c>
      <c r="H10" s="197">
        <v>281998</v>
      </c>
      <c r="I10" s="197">
        <v>280797</v>
      </c>
    </row>
    <row r="11" spans="1:9" s="166" customFormat="1" ht="18" customHeight="1">
      <c r="A11" s="167" t="s">
        <v>108</v>
      </c>
      <c r="B11" s="246">
        <v>88650</v>
      </c>
      <c r="C11" s="246">
        <v>181554</v>
      </c>
      <c r="D11" s="246">
        <v>90484</v>
      </c>
      <c r="E11" s="246">
        <v>91070</v>
      </c>
      <c r="F11" s="197">
        <v>87091</v>
      </c>
      <c r="G11" s="197">
        <v>179796</v>
      </c>
      <c r="H11" s="197">
        <v>89629</v>
      </c>
      <c r="I11" s="197">
        <v>90167</v>
      </c>
    </row>
    <row r="12" spans="1:9" s="166" customFormat="1" ht="18" customHeight="1">
      <c r="A12" s="167" t="s">
        <v>109</v>
      </c>
      <c r="B12" s="246">
        <v>75240</v>
      </c>
      <c r="C12" s="246">
        <v>143964</v>
      </c>
      <c r="D12" s="246">
        <v>69047</v>
      </c>
      <c r="E12" s="246">
        <v>74917</v>
      </c>
      <c r="F12" s="197">
        <v>74684</v>
      </c>
      <c r="G12" s="197">
        <v>143262</v>
      </c>
      <c r="H12" s="197">
        <v>68760</v>
      </c>
      <c r="I12" s="197">
        <v>74502</v>
      </c>
    </row>
    <row r="13" spans="1:9" s="166" customFormat="1" ht="18" customHeight="1">
      <c r="A13" s="167" t="s">
        <v>110</v>
      </c>
      <c r="B13" s="246">
        <v>91928</v>
      </c>
      <c r="C13" s="246">
        <v>185101</v>
      </c>
      <c r="D13" s="246">
        <v>90703</v>
      </c>
      <c r="E13" s="246">
        <v>94398</v>
      </c>
      <c r="F13" s="197">
        <v>90742</v>
      </c>
      <c r="G13" s="197">
        <v>182897</v>
      </c>
      <c r="H13" s="197">
        <v>89608</v>
      </c>
      <c r="I13" s="197">
        <v>93289</v>
      </c>
    </row>
    <row r="14" spans="1:9" s="166" customFormat="1" ht="18" customHeight="1">
      <c r="A14" s="167" t="s">
        <v>111</v>
      </c>
      <c r="B14" s="246">
        <v>62306</v>
      </c>
      <c r="C14" s="246">
        <v>135986</v>
      </c>
      <c r="D14" s="246">
        <v>68258</v>
      </c>
      <c r="E14" s="246">
        <v>67728</v>
      </c>
      <c r="F14" s="197">
        <v>61897</v>
      </c>
      <c r="G14" s="197">
        <v>136750</v>
      </c>
      <c r="H14" s="197">
        <v>68617</v>
      </c>
      <c r="I14" s="197">
        <v>68133</v>
      </c>
    </row>
    <row r="15" spans="1:9" s="166" customFormat="1" ht="18" customHeight="1">
      <c r="A15" s="167" t="s">
        <v>112</v>
      </c>
      <c r="B15" s="246">
        <v>122656</v>
      </c>
      <c r="C15" s="246">
        <v>258000</v>
      </c>
      <c r="D15" s="246">
        <v>130160</v>
      </c>
      <c r="E15" s="246">
        <v>127840</v>
      </c>
      <c r="F15" s="197">
        <v>121495</v>
      </c>
      <c r="G15" s="197">
        <f>SUM(H15:I15)</f>
        <v>256748</v>
      </c>
      <c r="H15" s="197">
        <v>129681</v>
      </c>
      <c r="I15" s="197">
        <v>127067</v>
      </c>
    </row>
    <row r="16" spans="1:9" s="166" customFormat="1" ht="18" customHeight="1">
      <c r="A16" s="167" t="s">
        <v>113</v>
      </c>
      <c r="B16" s="246">
        <v>52807</v>
      </c>
      <c r="C16" s="246">
        <v>112789</v>
      </c>
      <c r="D16" s="246">
        <v>56222</v>
      </c>
      <c r="E16" s="246">
        <v>56567</v>
      </c>
      <c r="F16" s="197">
        <v>52517</v>
      </c>
      <c r="G16" s="197">
        <v>112897</v>
      </c>
      <c r="H16" s="197">
        <v>56363</v>
      </c>
      <c r="I16" s="197">
        <v>56534</v>
      </c>
    </row>
    <row r="17" spans="1:9" s="166" customFormat="1" ht="18" customHeight="1">
      <c r="A17" s="167" t="s">
        <v>114</v>
      </c>
      <c r="B17" s="246">
        <v>115223</v>
      </c>
      <c r="C17" s="246">
        <v>229886</v>
      </c>
      <c r="D17" s="246">
        <v>112761</v>
      </c>
      <c r="E17" s="246">
        <v>117125</v>
      </c>
      <c r="F17" s="197">
        <v>112992</v>
      </c>
      <c r="G17" s="197">
        <v>226413</v>
      </c>
      <c r="H17" s="197">
        <v>111062</v>
      </c>
      <c r="I17" s="197">
        <v>115351</v>
      </c>
    </row>
    <row r="18" spans="1:9" s="166" customFormat="1" ht="18" customHeight="1">
      <c r="A18" s="167" t="s">
        <v>115</v>
      </c>
      <c r="B18" s="246">
        <v>192320</v>
      </c>
      <c r="C18" s="246">
        <v>428572</v>
      </c>
      <c r="D18" s="246">
        <v>210409</v>
      </c>
      <c r="E18" s="246">
        <v>218163</v>
      </c>
      <c r="F18" s="197">
        <v>190100</v>
      </c>
      <c r="G18" s="197">
        <v>426937</v>
      </c>
      <c r="H18" s="197">
        <v>209797</v>
      </c>
      <c r="I18" s="197">
        <v>217140</v>
      </c>
    </row>
    <row r="19" spans="1:9" s="166" customFormat="1" ht="18" customHeight="1">
      <c r="A19" s="167" t="s">
        <v>116</v>
      </c>
      <c r="B19" s="246">
        <v>58829</v>
      </c>
      <c r="C19" s="246">
        <v>119359</v>
      </c>
      <c r="D19" s="246">
        <v>59073</v>
      </c>
      <c r="E19" s="246">
        <v>60286</v>
      </c>
      <c r="F19" s="197">
        <v>58011</v>
      </c>
      <c r="G19" s="197">
        <v>117978</v>
      </c>
      <c r="H19" s="197">
        <v>58439</v>
      </c>
      <c r="I19" s="197">
        <v>59539</v>
      </c>
    </row>
    <row r="20" spans="1:9" s="166" customFormat="1" ht="18" customHeight="1">
      <c r="A20" s="167" t="s">
        <v>117</v>
      </c>
      <c r="B20" s="246">
        <v>88967</v>
      </c>
      <c r="C20" s="246">
        <v>189885</v>
      </c>
      <c r="D20" s="246">
        <v>93657</v>
      </c>
      <c r="E20" s="246">
        <v>96228</v>
      </c>
      <c r="F20" s="197">
        <v>88016</v>
      </c>
      <c r="G20" s="197">
        <v>188609</v>
      </c>
      <c r="H20" s="197">
        <v>93107</v>
      </c>
      <c r="I20" s="197">
        <v>95502</v>
      </c>
    </row>
    <row r="21" spans="1:9" s="166" customFormat="1" ht="18" customHeight="1">
      <c r="A21" s="167" t="s">
        <v>118</v>
      </c>
      <c r="B21" s="246">
        <v>86257</v>
      </c>
      <c r="C21" s="246">
        <v>183589</v>
      </c>
      <c r="D21" s="246">
        <v>92273</v>
      </c>
      <c r="E21" s="246">
        <v>91316</v>
      </c>
      <c r="F21" s="197">
        <v>85408</v>
      </c>
      <c r="G21" s="197">
        <v>182765</v>
      </c>
      <c r="H21" s="197">
        <v>91988</v>
      </c>
      <c r="I21" s="197">
        <v>90777</v>
      </c>
    </row>
    <row r="22" spans="1:9" s="166" customFormat="1" ht="18" customHeight="1">
      <c r="A22" s="167" t="s">
        <v>119</v>
      </c>
      <c r="B22" s="246">
        <v>71417</v>
      </c>
      <c r="C22" s="246">
        <v>150739</v>
      </c>
      <c r="D22" s="246">
        <v>73814</v>
      </c>
      <c r="E22" s="246">
        <v>76925</v>
      </c>
      <c r="F22" s="197">
        <v>70795</v>
      </c>
      <c r="G22" s="197">
        <v>150858</v>
      </c>
      <c r="H22" s="197">
        <v>73955</v>
      </c>
      <c r="I22" s="197">
        <v>76903</v>
      </c>
    </row>
    <row r="23" spans="1:9" s="166" customFormat="1" ht="18" customHeight="1">
      <c r="A23" s="167" t="s">
        <v>120</v>
      </c>
      <c r="B23" s="246">
        <v>58019</v>
      </c>
      <c r="C23" s="246">
        <v>120656</v>
      </c>
      <c r="D23" s="246">
        <v>59640</v>
      </c>
      <c r="E23" s="246">
        <v>61016</v>
      </c>
      <c r="F23" s="197">
        <v>57511</v>
      </c>
      <c r="G23" s="197">
        <v>119940</v>
      </c>
      <c r="H23" s="197">
        <v>59333</v>
      </c>
      <c r="I23" s="197">
        <v>60607</v>
      </c>
    </row>
    <row r="24" spans="1:9" s="166" customFormat="1" ht="18" customHeight="1">
      <c r="A24" s="167" t="s">
        <v>121</v>
      </c>
      <c r="B24" s="246">
        <v>36815</v>
      </c>
      <c r="C24" s="246">
        <v>75452</v>
      </c>
      <c r="D24" s="246">
        <v>36938</v>
      </c>
      <c r="E24" s="246">
        <v>38514</v>
      </c>
      <c r="F24" s="197">
        <v>36368</v>
      </c>
      <c r="G24" s="197">
        <v>74971</v>
      </c>
      <c r="H24" s="197">
        <v>36765</v>
      </c>
      <c r="I24" s="197">
        <v>38206</v>
      </c>
    </row>
    <row r="25" spans="1:9" s="166" customFormat="1" ht="18" customHeight="1">
      <c r="A25" s="168" t="s">
        <v>122</v>
      </c>
      <c r="B25" s="246">
        <v>29977</v>
      </c>
      <c r="C25" s="246">
        <v>58554</v>
      </c>
      <c r="D25" s="246">
        <v>29336</v>
      </c>
      <c r="E25" s="246">
        <v>29218</v>
      </c>
      <c r="F25" s="197">
        <v>29711</v>
      </c>
      <c r="G25" s="197">
        <v>58613</v>
      </c>
      <c r="H25" s="197">
        <v>29445</v>
      </c>
      <c r="I25" s="197">
        <v>29168</v>
      </c>
    </row>
    <row r="26" spans="1:9" s="166" customFormat="1" ht="18" customHeight="1">
      <c r="A26" s="168" t="s">
        <v>123</v>
      </c>
      <c r="B26" s="246">
        <v>40806</v>
      </c>
      <c r="C26" s="246">
        <v>80807</v>
      </c>
      <c r="D26" s="246">
        <v>39299</v>
      </c>
      <c r="E26" s="246">
        <v>41508</v>
      </c>
      <c r="F26" s="197">
        <v>40192</v>
      </c>
      <c r="G26" s="197">
        <v>80008</v>
      </c>
      <c r="H26" s="197">
        <v>38981</v>
      </c>
      <c r="I26" s="197">
        <v>41027</v>
      </c>
    </row>
    <row r="27" spans="1:9" s="166" customFormat="1" ht="18" customHeight="1">
      <c r="A27" s="168" t="s">
        <v>124</v>
      </c>
      <c r="B27" s="246">
        <v>38291</v>
      </c>
      <c r="C27" s="246">
        <v>85945</v>
      </c>
      <c r="D27" s="246">
        <v>42399</v>
      </c>
      <c r="E27" s="246">
        <v>43546</v>
      </c>
      <c r="F27" s="197">
        <v>37966</v>
      </c>
      <c r="G27" s="197">
        <v>86101</v>
      </c>
      <c r="H27" s="197">
        <v>42539</v>
      </c>
      <c r="I27" s="197">
        <v>43562</v>
      </c>
    </row>
    <row r="28" spans="1:9" s="166" customFormat="1" ht="18" customHeight="1">
      <c r="A28" s="168" t="s">
        <v>131</v>
      </c>
      <c r="B28" s="246">
        <v>34709</v>
      </c>
      <c r="C28" s="246">
        <v>74510</v>
      </c>
      <c r="D28" s="246">
        <v>35981</v>
      </c>
      <c r="E28" s="246">
        <v>38529</v>
      </c>
      <c r="F28" s="197">
        <v>34388</v>
      </c>
      <c r="G28" s="197">
        <v>74403</v>
      </c>
      <c r="H28" s="197">
        <v>35998</v>
      </c>
      <c r="I28" s="197">
        <v>38405</v>
      </c>
    </row>
    <row r="29" spans="1:9" s="166" customFormat="1" ht="18" customHeight="1">
      <c r="A29" s="168" t="s">
        <v>125</v>
      </c>
      <c r="B29" s="246">
        <v>53225</v>
      </c>
      <c r="C29" s="246">
        <v>116867</v>
      </c>
      <c r="D29" s="246">
        <v>57162</v>
      </c>
      <c r="E29" s="246">
        <v>59705</v>
      </c>
      <c r="F29" s="197">
        <v>52915</v>
      </c>
      <c r="G29" s="197">
        <v>117128</v>
      </c>
      <c r="H29" s="197">
        <v>57362</v>
      </c>
      <c r="I29" s="197">
        <v>59766</v>
      </c>
    </row>
    <row r="30" spans="1:9" s="166" customFormat="1" ht="18" customHeight="1">
      <c r="A30" s="168" t="s">
        <v>126</v>
      </c>
      <c r="B30" s="246">
        <v>30928</v>
      </c>
      <c r="C30" s="246">
        <v>72238</v>
      </c>
      <c r="D30" s="246">
        <v>36039</v>
      </c>
      <c r="E30" s="246">
        <v>36199</v>
      </c>
      <c r="F30" s="197">
        <v>30662</v>
      </c>
      <c r="G30" s="197">
        <v>72243</v>
      </c>
      <c r="H30" s="197">
        <v>36079</v>
      </c>
      <c r="I30" s="197">
        <v>36164</v>
      </c>
    </row>
    <row r="31" spans="1:9" s="166" customFormat="1" ht="18" customHeight="1">
      <c r="A31" s="168" t="s">
        <v>127</v>
      </c>
      <c r="B31" s="246">
        <v>70327</v>
      </c>
      <c r="C31" s="246">
        <v>148293</v>
      </c>
      <c r="D31" s="246">
        <v>72654</v>
      </c>
      <c r="E31" s="246">
        <v>75639</v>
      </c>
      <c r="F31" s="197">
        <v>69312</v>
      </c>
      <c r="G31" s="197">
        <v>147849</v>
      </c>
      <c r="H31" s="197">
        <v>72508</v>
      </c>
      <c r="I31" s="197">
        <v>75341</v>
      </c>
    </row>
    <row r="32" spans="1:9" s="166" customFormat="1" ht="18" customHeight="1">
      <c r="A32" s="168" t="s">
        <v>128</v>
      </c>
      <c r="B32" s="246">
        <v>38809</v>
      </c>
      <c r="C32" s="246">
        <v>89089</v>
      </c>
      <c r="D32" s="246">
        <v>44921</v>
      </c>
      <c r="E32" s="246">
        <v>44168</v>
      </c>
      <c r="F32" s="197">
        <v>37780</v>
      </c>
      <c r="G32" s="197">
        <v>87461</v>
      </c>
      <c r="H32" s="197">
        <v>44113</v>
      </c>
      <c r="I32" s="197">
        <v>43348</v>
      </c>
    </row>
    <row r="33" spans="1:9" s="166" customFormat="1" ht="18" customHeight="1">
      <c r="A33" s="168" t="s">
        <v>129</v>
      </c>
      <c r="B33" s="246">
        <v>25523</v>
      </c>
      <c r="C33" s="246">
        <v>56244</v>
      </c>
      <c r="D33" s="246">
        <v>28584</v>
      </c>
      <c r="E33" s="246">
        <v>27660</v>
      </c>
      <c r="F33" s="197">
        <v>25328</v>
      </c>
      <c r="G33" s="197">
        <v>56355</v>
      </c>
      <c r="H33" s="197">
        <v>28611</v>
      </c>
      <c r="I33" s="197">
        <v>27744</v>
      </c>
    </row>
    <row r="34" spans="1:9" s="166" customFormat="1" ht="18" customHeight="1">
      <c r="A34" s="168" t="s">
        <v>130</v>
      </c>
      <c r="B34" s="246">
        <v>34928</v>
      </c>
      <c r="C34" s="246">
        <v>81403</v>
      </c>
      <c r="D34" s="246">
        <v>40643</v>
      </c>
      <c r="E34" s="246">
        <v>40760</v>
      </c>
      <c r="F34" s="197">
        <v>34570</v>
      </c>
      <c r="G34" s="197">
        <v>81483</v>
      </c>
      <c r="H34" s="197">
        <v>40682</v>
      </c>
      <c r="I34" s="197">
        <v>40801</v>
      </c>
    </row>
    <row r="35" spans="1:9" s="166" customFormat="1" ht="18" customHeight="1">
      <c r="A35" s="198" t="s">
        <v>170</v>
      </c>
      <c r="B35" s="247">
        <v>94692</v>
      </c>
      <c r="C35" s="247">
        <v>199790</v>
      </c>
      <c r="D35" s="247">
        <v>97547</v>
      </c>
      <c r="E35" s="247">
        <v>102243</v>
      </c>
      <c r="F35" s="228">
        <v>93493</v>
      </c>
      <c r="G35" s="228">
        <v>198974</v>
      </c>
      <c r="H35" s="228">
        <v>97238</v>
      </c>
      <c r="I35" s="197">
        <v>101736</v>
      </c>
    </row>
    <row r="36" spans="1:9" ht="6" customHeight="1">
      <c r="A36" s="196"/>
      <c r="B36" s="196"/>
      <c r="C36" s="196"/>
      <c r="D36" s="196"/>
      <c r="E36" s="196"/>
      <c r="F36" s="196"/>
      <c r="G36" s="196"/>
      <c r="H36" s="196"/>
      <c r="I36" s="196"/>
    </row>
    <row r="37" spans="1:6" s="79" customFormat="1" ht="13.5" customHeight="1">
      <c r="A37" s="254" t="s">
        <v>173</v>
      </c>
      <c r="B37" s="254"/>
      <c r="C37" s="254"/>
      <c r="D37" s="254"/>
      <c r="E37" s="254"/>
      <c r="F37" s="255"/>
    </row>
    <row r="39" spans="2:5" ht="11.25">
      <c r="B39" s="248"/>
      <c r="C39" s="248"/>
      <c r="D39" s="248"/>
      <c r="E39" s="248"/>
    </row>
    <row r="52" spans="4:5" ht="12">
      <c r="D52" s="330"/>
      <c r="E52" s="330"/>
    </row>
  </sheetData>
  <sheetProtection/>
  <mergeCells count="6">
    <mergeCell ref="F4:I4"/>
    <mergeCell ref="G5:I5"/>
    <mergeCell ref="B4:E4"/>
    <mergeCell ref="C5:E5"/>
    <mergeCell ref="B5:B6"/>
    <mergeCell ref="F5:F6"/>
  </mergeCells>
  <printOptions/>
  <pageMargins left="0.7874015748031497" right="0.4330708661417323" top="0.8267716535433072" bottom="0.7874015748031497" header="0.42" footer="0.35433070866141736"/>
  <pageSetup fitToHeight="2" horizontalDpi="300" verticalDpi="300" orientation="portrait" paperSize="9" r:id="rId1"/>
  <ignoredErrors>
    <ignoredError sqref="G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0"/>
  <sheetViews>
    <sheetView zoomScale="115" zoomScaleNormal="115" zoomScaleSheetLayoutView="4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5.625" style="6" customWidth="1"/>
    <col min="3" max="3" width="0.875" style="6" customWidth="1"/>
    <col min="4" max="8" width="9.75390625" style="6" customWidth="1"/>
    <col min="9" max="9" width="9.00390625" style="8" customWidth="1"/>
    <col min="10" max="16384" width="9.00390625" style="6" customWidth="1"/>
  </cols>
  <sheetData>
    <row r="1" spans="1:9" s="100" customFormat="1" ht="13.5" customHeight="1">
      <c r="A1" s="77" t="s">
        <v>132</v>
      </c>
      <c r="B1" s="256"/>
      <c r="C1" s="256"/>
      <c r="D1" s="256"/>
      <c r="E1" s="256"/>
      <c r="F1" s="256"/>
      <c r="G1" s="256"/>
      <c r="H1" s="256"/>
      <c r="I1" s="37"/>
    </row>
    <row r="2" spans="1:9" s="100" customFormat="1" ht="9" customHeight="1">
      <c r="A2" s="77"/>
      <c r="B2" s="256"/>
      <c r="C2" s="256"/>
      <c r="D2" s="256"/>
      <c r="E2" s="256"/>
      <c r="F2" s="256"/>
      <c r="G2" s="256"/>
      <c r="H2" s="256"/>
      <c r="I2" s="37"/>
    </row>
    <row r="3" spans="1:8" ht="17.25" customHeight="1">
      <c r="A3" s="259" t="s">
        <v>133</v>
      </c>
      <c r="B3" s="37"/>
      <c r="C3" s="37"/>
      <c r="D3" s="37"/>
      <c r="E3" s="37"/>
      <c r="F3" s="37"/>
      <c r="G3" s="37"/>
      <c r="H3" s="90" t="s">
        <v>227</v>
      </c>
    </row>
    <row r="4" spans="1:8" ht="13.5" customHeight="1">
      <c r="A4" s="292"/>
      <c r="B4" s="293"/>
      <c r="C4" s="294"/>
      <c r="D4" s="279" t="s">
        <v>142</v>
      </c>
      <c r="E4" s="281" t="s">
        <v>155</v>
      </c>
      <c r="F4" s="282"/>
      <c r="G4" s="283"/>
      <c r="H4" s="284" t="s">
        <v>143</v>
      </c>
    </row>
    <row r="5" spans="1:8" ht="13.5">
      <c r="A5" s="295"/>
      <c r="B5" s="295"/>
      <c r="C5" s="296"/>
      <c r="D5" s="280"/>
      <c r="E5" s="39" t="s">
        <v>84</v>
      </c>
      <c r="F5" s="39" t="s">
        <v>4</v>
      </c>
      <c r="G5" s="39" t="s">
        <v>5</v>
      </c>
      <c r="H5" s="285"/>
    </row>
    <row r="6" spans="1:8" ht="6" customHeight="1">
      <c r="A6" s="278"/>
      <c r="B6" s="278"/>
      <c r="C6" s="40"/>
      <c r="D6" s="33"/>
      <c r="E6" s="16"/>
      <c r="F6" s="16"/>
      <c r="G6" s="16"/>
      <c r="H6" s="216"/>
    </row>
    <row r="7" spans="1:8" ht="13.5" customHeight="1">
      <c r="A7" s="277" t="s">
        <v>84</v>
      </c>
      <c r="B7" s="277"/>
      <c r="C7" s="217"/>
      <c r="D7" s="181">
        <f>SUM(D9,D18,D26,D34,D39,D44,D49,D51,D59,D73,D81,D88,D90,D100,D109,D117)</f>
        <v>88650</v>
      </c>
      <c r="E7" s="181">
        <f>SUM(E9,E18,E26,E34,E39,E44,E49,E51,E59,E73,E81,E88,E90,E100,E109,E117)</f>
        <v>181554</v>
      </c>
      <c r="F7" s="181">
        <f>SUM(F9,F18,F26,F34,F39,F44,F49,F51,F59,F73,F81,F88,F90,F100,F109,F117)</f>
        <v>90484</v>
      </c>
      <c r="G7" s="181">
        <f>SUM(G9,G18,G26,G34,G39,G44,G49,G51,G59,G73,G81,G88,G90,G100,G109,G117)</f>
        <v>91070</v>
      </c>
      <c r="H7" s="218">
        <f>IF(ISERROR(E7/D7),"",E7/D7)</f>
        <v>2.0479864636209815</v>
      </c>
    </row>
    <row r="8" spans="1:8" ht="6" customHeight="1">
      <c r="A8" s="277"/>
      <c r="B8" s="277"/>
      <c r="C8" s="29"/>
      <c r="D8" s="181"/>
      <c r="E8" s="86"/>
      <c r="F8" s="86"/>
      <c r="G8" s="86"/>
      <c r="H8" s="218"/>
    </row>
    <row r="9" spans="1:8" ht="13.5" customHeight="1">
      <c r="A9" s="277" t="s">
        <v>6</v>
      </c>
      <c r="B9" s="277"/>
      <c r="C9" s="219"/>
      <c r="D9" s="175">
        <f>SUM(D10:D16)</f>
        <v>9766</v>
      </c>
      <c r="E9" s="181">
        <f>SUM(F9:G9)</f>
        <v>19484</v>
      </c>
      <c r="F9" s="181">
        <f>SUM(F10:F16)</f>
        <v>9586</v>
      </c>
      <c r="G9" s="181">
        <f>SUM(G10:G16)</f>
        <v>9898</v>
      </c>
      <c r="H9" s="218">
        <f aca="true" t="shared" si="0" ref="H9:H37">IF(ISERROR(E9/D9),"",E9/D9)</f>
        <v>1.9950849887364326</v>
      </c>
    </row>
    <row r="10" spans="1:8" ht="13.5">
      <c r="A10" s="34"/>
      <c r="B10" s="34" t="s">
        <v>7</v>
      </c>
      <c r="C10" s="8"/>
      <c r="D10" s="176">
        <v>2000</v>
      </c>
      <c r="E10" s="181">
        <f aca="true" t="shared" si="1" ref="E10:E16">SUM(F10:G10)</f>
        <v>3916</v>
      </c>
      <c r="F10" s="183">
        <v>1890</v>
      </c>
      <c r="G10" s="183">
        <v>2026</v>
      </c>
      <c r="H10" s="218">
        <f t="shared" si="0"/>
        <v>1.958</v>
      </c>
    </row>
    <row r="11" spans="1:8" ht="13.5">
      <c r="A11" s="34"/>
      <c r="B11" s="34" t="s">
        <v>8</v>
      </c>
      <c r="C11" s="8"/>
      <c r="D11" s="176">
        <v>1615</v>
      </c>
      <c r="E11" s="181">
        <f t="shared" si="1"/>
        <v>2973</v>
      </c>
      <c r="F11" s="183">
        <v>1448</v>
      </c>
      <c r="G11" s="183">
        <v>1525</v>
      </c>
      <c r="H11" s="218">
        <f t="shared" si="0"/>
        <v>1.8408668730650155</v>
      </c>
    </row>
    <row r="12" spans="1:8" ht="13.5">
      <c r="A12" s="34"/>
      <c r="B12" s="34" t="s">
        <v>9</v>
      </c>
      <c r="C12" s="8"/>
      <c r="D12" s="176">
        <v>414</v>
      </c>
      <c r="E12" s="181">
        <f t="shared" si="1"/>
        <v>893</v>
      </c>
      <c r="F12" s="183">
        <v>465</v>
      </c>
      <c r="G12" s="183">
        <v>428</v>
      </c>
      <c r="H12" s="218">
        <f t="shared" si="0"/>
        <v>2.157004830917874</v>
      </c>
    </row>
    <row r="13" spans="1:8" ht="13.5">
      <c r="A13" s="34"/>
      <c r="B13" s="34" t="s">
        <v>10</v>
      </c>
      <c r="C13" s="8"/>
      <c r="D13" s="176">
        <v>899</v>
      </c>
      <c r="E13" s="181">
        <f t="shared" si="1"/>
        <v>1791</v>
      </c>
      <c r="F13" s="183">
        <v>930</v>
      </c>
      <c r="G13" s="183">
        <v>861</v>
      </c>
      <c r="H13" s="218">
        <f t="shared" si="0"/>
        <v>1.9922135706340378</v>
      </c>
    </row>
    <row r="14" spans="1:8" ht="13.5">
      <c r="A14" s="34"/>
      <c r="B14" s="34" t="s">
        <v>11</v>
      </c>
      <c r="C14" s="8"/>
      <c r="D14" s="176">
        <v>682</v>
      </c>
      <c r="E14" s="181">
        <f t="shared" si="1"/>
        <v>1356</v>
      </c>
      <c r="F14" s="183">
        <v>654</v>
      </c>
      <c r="G14" s="183">
        <v>702</v>
      </c>
      <c r="H14" s="218">
        <f t="shared" si="0"/>
        <v>1.9882697947214076</v>
      </c>
    </row>
    <row r="15" spans="1:8" ht="13.5">
      <c r="A15" s="34"/>
      <c r="B15" s="34" t="s">
        <v>12</v>
      </c>
      <c r="C15" s="8"/>
      <c r="D15" s="176">
        <v>2620</v>
      </c>
      <c r="E15" s="181">
        <f t="shared" si="1"/>
        <v>5028</v>
      </c>
      <c r="F15" s="183">
        <v>2460</v>
      </c>
      <c r="G15" s="183">
        <v>2568</v>
      </c>
      <c r="H15" s="218">
        <f t="shared" si="0"/>
        <v>1.919083969465649</v>
      </c>
    </row>
    <row r="16" spans="1:8" ht="13.5">
      <c r="A16" s="34"/>
      <c r="B16" s="34" t="s">
        <v>13</v>
      </c>
      <c r="C16" s="8"/>
      <c r="D16" s="176">
        <v>1536</v>
      </c>
      <c r="E16" s="181">
        <f t="shared" si="1"/>
        <v>3527</v>
      </c>
      <c r="F16" s="183">
        <v>1739</v>
      </c>
      <c r="G16" s="183">
        <v>1788</v>
      </c>
      <c r="H16" s="218">
        <f t="shared" si="0"/>
        <v>2.2962239583333335</v>
      </c>
    </row>
    <row r="17" spans="1:8" ht="6" customHeight="1">
      <c r="A17" s="34"/>
      <c r="B17" s="34"/>
      <c r="C17" s="8"/>
      <c r="D17" s="175"/>
      <c r="E17" s="181"/>
      <c r="F17" s="181"/>
      <c r="G17" s="181"/>
      <c r="H17" s="218"/>
    </row>
    <row r="18" spans="1:8" ht="13.5" customHeight="1">
      <c r="A18" s="277" t="s">
        <v>14</v>
      </c>
      <c r="B18" s="277"/>
      <c r="C18" s="8"/>
      <c r="D18" s="175">
        <f>SUM(D19:D24)</f>
        <v>5094</v>
      </c>
      <c r="E18" s="181">
        <f>SUM(F18:G18)</f>
        <v>10154</v>
      </c>
      <c r="F18" s="181">
        <f>SUM(F19:F25)</f>
        <v>5054</v>
      </c>
      <c r="G18" s="181">
        <f>SUM(G19:G25)</f>
        <v>5100</v>
      </c>
      <c r="H18" s="218">
        <f t="shared" si="0"/>
        <v>1.99332548095799</v>
      </c>
    </row>
    <row r="19" spans="1:8" ht="13.5">
      <c r="A19" s="34"/>
      <c r="B19" s="34" t="s">
        <v>7</v>
      </c>
      <c r="C19" s="8"/>
      <c r="D19" s="176">
        <v>1089</v>
      </c>
      <c r="E19" s="181">
        <f aca="true" t="shared" si="2" ref="E19:E24">SUM(F19:G19)</f>
        <v>2281</v>
      </c>
      <c r="F19" s="183">
        <v>1162</v>
      </c>
      <c r="G19" s="183">
        <v>1119</v>
      </c>
      <c r="H19" s="218">
        <f t="shared" si="0"/>
        <v>2.0945821854912765</v>
      </c>
    </row>
    <row r="20" spans="1:8" ht="13.5">
      <c r="A20" s="34"/>
      <c r="B20" s="34" t="s">
        <v>8</v>
      </c>
      <c r="C20" s="8"/>
      <c r="D20" s="176">
        <v>1319</v>
      </c>
      <c r="E20" s="181">
        <f t="shared" si="2"/>
        <v>2393</v>
      </c>
      <c r="F20" s="183">
        <v>1167</v>
      </c>
      <c r="G20" s="183">
        <v>1226</v>
      </c>
      <c r="H20" s="218">
        <f t="shared" si="0"/>
        <v>1.8142532221379832</v>
      </c>
    </row>
    <row r="21" spans="1:8" ht="13.5">
      <c r="A21" s="34"/>
      <c r="B21" s="34" t="s">
        <v>9</v>
      </c>
      <c r="C21" s="8"/>
      <c r="D21" s="176">
        <v>870</v>
      </c>
      <c r="E21" s="181">
        <f t="shared" si="2"/>
        <v>1558</v>
      </c>
      <c r="F21" s="183">
        <v>779</v>
      </c>
      <c r="G21" s="183">
        <v>779</v>
      </c>
      <c r="H21" s="218">
        <f t="shared" si="0"/>
        <v>1.7908045977011495</v>
      </c>
    </row>
    <row r="22" spans="1:8" ht="13.5">
      <c r="A22" s="34"/>
      <c r="B22" s="34" t="s">
        <v>10</v>
      </c>
      <c r="C22" s="8"/>
      <c r="D22" s="176">
        <v>1003</v>
      </c>
      <c r="E22" s="181">
        <f t="shared" si="2"/>
        <v>2072</v>
      </c>
      <c r="F22" s="183">
        <v>1028</v>
      </c>
      <c r="G22" s="183">
        <v>1044</v>
      </c>
      <c r="H22" s="218">
        <f t="shared" si="0"/>
        <v>2.06580259222333</v>
      </c>
    </row>
    <row r="23" spans="1:8" ht="13.5">
      <c r="A23" s="34"/>
      <c r="B23" s="34" t="s">
        <v>11</v>
      </c>
      <c r="C23" s="8"/>
      <c r="D23" s="176">
        <v>484</v>
      </c>
      <c r="E23" s="181">
        <f t="shared" si="2"/>
        <v>1077</v>
      </c>
      <c r="F23" s="183">
        <v>539</v>
      </c>
      <c r="G23" s="183">
        <v>538</v>
      </c>
      <c r="H23" s="218">
        <f t="shared" si="0"/>
        <v>2.225206611570248</v>
      </c>
    </row>
    <row r="24" spans="1:8" ht="13.5">
      <c r="A24" s="34"/>
      <c r="B24" s="34" t="s">
        <v>12</v>
      </c>
      <c r="C24" s="8"/>
      <c r="D24" s="176">
        <v>329</v>
      </c>
      <c r="E24" s="181">
        <f t="shared" si="2"/>
        <v>773</v>
      </c>
      <c r="F24" s="183">
        <v>379</v>
      </c>
      <c r="G24" s="183">
        <v>394</v>
      </c>
      <c r="H24" s="218">
        <f t="shared" si="0"/>
        <v>2.349544072948328</v>
      </c>
    </row>
    <row r="25" spans="1:8" ht="6" customHeight="1">
      <c r="A25" s="34"/>
      <c r="B25" s="34"/>
      <c r="C25" s="8"/>
      <c r="D25" s="175"/>
      <c r="E25" s="181"/>
      <c r="F25" s="181"/>
      <c r="G25" s="181"/>
      <c r="H25" s="218"/>
    </row>
    <row r="26" spans="1:8" ht="13.5" customHeight="1">
      <c r="A26" s="277" t="s">
        <v>15</v>
      </c>
      <c r="B26" s="277"/>
      <c r="C26" s="8"/>
      <c r="D26" s="175">
        <f>SUM(D27:D32)</f>
        <v>9461</v>
      </c>
      <c r="E26" s="181">
        <f aca="true" t="shared" si="3" ref="E26:E32">SUM(F26:G26)</f>
        <v>17253</v>
      </c>
      <c r="F26" s="181">
        <f>SUM(F27:F33)</f>
        <v>8766</v>
      </c>
      <c r="G26" s="181">
        <f>SUM(G27:G33)</f>
        <v>8487</v>
      </c>
      <c r="H26" s="218">
        <f t="shared" si="0"/>
        <v>1.8235915865130536</v>
      </c>
    </row>
    <row r="27" spans="1:8" ht="13.5">
      <c r="A27" s="34"/>
      <c r="B27" s="34" t="s">
        <v>7</v>
      </c>
      <c r="C27" s="8"/>
      <c r="D27" s="176">
        <v>3099</v>
      </c>
      <c r="E27" s="181">
        <f t="shared" si="3"/>
        <v>5039</v>
      </c>
      <c r="F27" s="183">
        <v>2709</v>
      </c>
      <c r="G27" s="183">
        <v>2330</v>
      </c>
      <c r="H27" s="218">
        <f t="shared" si="0"/>
        <v>1.6260083898031623</v>
      </c>
    </row>
    <row r="28" spans="1:8" ht="13.5">
      <c r="A28" s="34"/>
      <c r="B28" s="34" t="s">
        <v>8</v>
      </c>
      <c r="C28" s="8"/>
      <c r="D28" s="176">
        <v>1352</v>
      </c>
      <c r="E28" s="181">
        <f t="shared" si="3"/>
        <v>2354</v>
      </c>
      <c r="F28" s="183">
        <v>1193</v>
      </c>
      <c r="G28" s="183">
        <v>1161</v>
      </c>
      <c r="H28" s="218">
        <f t="shared" si="0"/>
        <v>1.7411242603550297</v>
      </c>
    </row>
    <row r="29" spans="1:8" ht="13.5">
      <c r="A29" s="34"/>
      <c r="B29" s="34" t="s">
        <v>9</v>
      </c>
      <c r="C29" s="8"/>
      <c r="D29" s="176">
        <v>1083</v>
      </c>
      <c r="E29" s="181">
        <f t="shared" si="3"/>
        <v>1942</v>
      </c>
      <c r="F29" s="183">
        <v>927</v>
      </c>
      <c r="G29" s="183">
        <v>1015</v>
      </c>
      <c r="H29" s="218">
        <f t="shared" si="0"/>
        <v>1.7931671283471837</v>
      </c>
    </row>
    <row r="30" spans="1:8" ht="13.5">
      <c r="A30" s="34"/>
      <c r="B30" s="34" t="s">
        <v>10</v>
      </c>
      <c r="C30" s="8"/>
      <c r="D30" s="176">
        <v>561</v>
      </c>
      <c r="E30" s="181">
        <f t="shared" si="3"/>
        <v>1079</v>
      </c>
      <c r="F30" s="183">
        <v>534</v>
      </c>
      <c r="G30" s="183">
        <v>545</v>
      </c>
      <c r="H30" s="218">
        <f t="shared" si="0"/>
        <v>1.9233511586452763</v>
      </c>
    </row>
    <row r="31" spans="1:8" ht="13.5">
      <c r="A31" s="34"/>
      <c r="B31" s="34" t="s">
        <v>11</v>
      </c>
      <c r="C31" s="8"/>
      <c r="D31" s="176">
        <v>1079</v>
      </c>
      <c r="E31" s="181">
        <f t="shared" si="3"/>
        <v>2414</v>
      </c>
      <c r="F31" s="183">
        <v>1193</v>
      </c>
      <c r="G31" s="183">
        <v>1221</v>
      </c>
      <c r="H31" s="218">
        <f t="shared" si="0"/>
        <v>2.23725671918443</v>
      </c>
    </row>
    <row r="32" spans="1:8" ht="13.5">
      <c r="A32" s="34"/>
      <c r="B32" s="34" t="s">
        <v>12</v>
      </c>
      <c r="C32" s="8"/>
      <c r="D32" s="176">
        <v>2287</v>
      </c>
      <c r="E32" s="181">
        <f t="shared" si="3"/>
        <v>4425</v>
      </c>
      <c r="F32" s="183">
        <v>2210</v>
      </c>
      <c r="G32" s="183">
        <v>2215</v>
      </c>
      <c r="H32" s="218">
        <f t="shared" si="0"/>
        <v>1.934849147354613</v>
      </c>
    </row>
    <row r="33" spans="1:8" ht="6" customHeight="1">
      <c r="A33" s="34"/>
      <c r="B33" s="34"/>
      <c r="C33" s="8"/>
      <c r="D33" s="175"/>
      <c r="E33" s="181"/>
      <c r="F33" s="181"/>
      <c r="G33" s="181"/>
      <c r="H33" s="218"/>
    </row>
    <row r="34" spans="1:8" ht="12.75" customHeight="1">
      <c r="A34" s="277" t="s">
        <v>16</v>
      </c>
      <c r="B34" s="277"/>
      <c r="C34" s="8"/>
      <c r="D34" s="175">
        <f>SUM(D35:D37)</f>
        <v>4965</v>
      </c>
      <c r="E34" s="181">
        <f>SUM(F34:G34)</f>
        <v>9323</v>
      </c>
      <c r="F34" s="181">
        <f>SUM(F35:F37)</f>
        <v>4577</v>
      </c>
      <c r="G34" s="181">
        <f>SUM(G35:G37)</f>
        <v>4746</v>
      </c>
      <c r="H34" s="218">
        <f t="shared" si="0"/>
        <v>1.8777442094662637</v>
      </c>
    </row>
    <row r="35" spans="1:8" ht="13.5">
      <c r="A35" s="34"/>
      <c r="B35" s="34" t="s">
        <v>7</v>
      </c>
      <c r="C35" s="8"/>
      <c r="D35" s="175">
        <v>1696</v>
      </c>
      <c r="E35" s="181">
        <f>SUM(F35:G35)</f>
        <v>3124</v>
      </c>
      <c r="F35" s="183">
        <v>1527</v>
      </c>
      <c r="G35" s="183">
        <v>1597</v>
      </c>
      <c r="H35" s="218">
        <f t="shared" si="0"/>
        <v>1.8419811320754718</v>
      </c>
    </row>
    <row r="36" spans="1:8" ht="13.5">
      <c r="A36" s="34"/>
      <c r="B36" s="34" t="s">
        <v>8</v>
      </c>
      <c r="C36" s="8"/>
      <c r="D36" s="175">
        <v>2317</v>
      </c>
      <c r="E36" s="181">
        <f>SUM(F36:G36)</f>
        <v>4434</v>
      </c>
      <c r="F36" s="183">
        <v>2200</v>
      </c>
      <c r="G36" s="183">
        <v>2234</v>
      </c>
      <c r="H36" s="218">
        <f t="shared" si="0"/>
        <v>1.9136814846784636</v>
      </c>
    </row>
    <row r="37" spans="1:8" ht="13.5">
      <c r="A37" s="34"/>
      <c r="B37" s="34" t="s">
        <v>9</v>
      </c>
      <c r="C37" s="8"/>
      <c r="D37" s="175">
        <v>952</v>
      </c>
      <c r="E37" s="181">
        <f>SUM(F37:G37)</f>
        <v>1765</v>
      </c>
      <c r="F37" s="183">
        <v>850</v>
      </c>
      <c r="G37" s="183">
        <v>915</v>
      </c>
      <c r="H37" s="218">
        <f t="shared" si="0"/>
        <v>1.8539915966386555</v>
      </c>
    </row>
    <row r="38" spans="1:8" ht="6" customHeight="1">
      <c r="A38" s="34"/>
      <c r="B38" s="34"/>
      <c r="C38" s="8"/>
      <c r="D38" s="175"/>
      <c r="E38" s="181"/>
      <c r="F38" s="181"/>
      <c r="G38" s="181"/>
      <c r="H38" s="218"/>
    </row>
    <row r="39" spans="1:8" ht="13.5" customHeight="1">
      <c r="A39" s="277" t="s">
        <v>17</v>
      </c>
      <c r="B39" s="277"/>
      <c r="C39" s="8"/>
      <c r="D39" s="175">
        <f>SUM(D40:D42)</f>
        <v>6383</v>
      </c>
      <c r="E39" s="181">
        <f>SUM(F39:G39)</f>
        <v>11886</v>
      </c>
      <c r="F39" s="181">
        <f>SUM(F40:F42)</f>
        <v>5966</v>
      </c>
      <c r="G39" s="181">
        <f>SUM(G40:G42)</f>
        <v>5920</v>
      </c>
      <c r="H39" s="218">
        <f aca="true" t="shared" si="4" ref="H39:H63">IF(ISERROR(E39/D39),"",E39/D39)</f>
        <v>1.8621337928873571</v>
      </c>
    </row>
    <row r="40" spans="1:8" ht="13.5">
      <c r="A40" s="34"/>
      <c r="B40" s="34" t="s">
        <v>7</v>
      </c>
      <c r="C40" s="8"/>
      <c r="D40" s="175">
        <v>2137</v>
      </c>
      <c r="E40" s="181">
        <f>SUM(F40:G40)</f>
        <v>3875</v>
      </c>
      <c r="F40" s="183">
        <v>1963</v>
      </c>
      <c r="G40" s="183">
        <v>1912</v>
      </c>
      <c r="H40" s="218">
        <f t="shared" si="4"/>
        <v>1.8132896583996256</v>
      </c>
    </row>
    <row r="41" spans="1:8" ht="13.5">
      <c r="A41" s="34"/>
      <c r="B41" s="34" t="s">
        <v>8</v>
      </c>
      <c r="C41" s="8"/>
      <c r="D41" s="175">
        <v>1510</v>
      </c>
      <c r="E41" s="181">
        <f>SUM(F41:G41)</f>
        <v>2894</v>
      </c>
      <c r="F41" s="183">
        <v>1434</v>
      </c>
      <c r="G41" s="183">
        <v>1460</v>
      </c>
      <c r="H41" s="218">
        <f t="shared" si="4"/>
        <v>1.9165562913907286</v>
      </c>
    </row>
    <row r="42" spans="1:8" ht="13.5">
      <c r="A42" s="34"/>
      <c r="B42" s="34" t="s">
        <v>9</v>
      </c>
      <c r="C42" s="8"/>
      <c r="D42" s="175">
        <v>2736</v>
      </c>
      <c r="E42" s="181">
        <f>SUM(F42:G42)</f>
        <v>5117</v>
      </c>
      <c r="F42" s="183">
        <v>2569</v>
      </c>
      <c r="G42" s="183">
        <v>2548</v>
      </c>
      <c r="H42" s="218">
        <f t="shared" si="4"/>
        <v>1.870248538011696</v>
      </c>
    </row>
    <row r="43" spans="1:8" ht="6" customHeight="1">
      <c r="A43" s="34"/>
      <c r="B43" s="34"/>
      <c r="C43" s="8"/>
      <c r="D43" s="175"/>
      <c r="E43" s="181"/>
      <c r="F43" s="181"/>
      <c r="G43" s="181"/>
      <c r="H43" s="218"/>
    </row>
    <row r="44" spans="1:8" ht="13.5" customHeight="1">
      <c r="A44" s="277" t="s">
        <v>18</v>
      </c>
      <c r="B44" s="277"/>
      <c r="C44" s="8"/>
      <c r="D44" s="175">
        <f>SUM(D45:D47)</f>
        <v>6077</v>
      </c>
      <c r="E44" s="181">
        <f>SUM(F44:G44)</f>
        <v>10100</v>
      </c>
      <c r="F44" s="181">
        <f>SUM(F45:F47)</f>
        <v>5391</v>
      </c>
      <c r="G44" s="181">
        <f>SUM(G45:G47)</f>
        <v>4709</v>
      </c>
      <c r="H44" s="218">
        <f t="shared" si="4"/>
        <v>1.6620042784268554</v>
      </c>
    </row>
    <row r="45" spans="1:8" ht="13.5">
      <c r="A45" s="34"/>
      <c r="B45" s="34" t="s">
        <v>7</v>
      </c>
      <c r="C45" s="8"/>
      <c r="D45" s="175">
        <v>1472</v>
      </c>
      <c r="E45" s="181">
        <f>SUM(F45:G45)</f>
        <v>2557</v>
      </c>
      <c r="F45" s="183">
        <v>1374</v>
      </c>
      <c r="G45" s="183">
        <v>1183</v>
      </c>
      <c r="H45" s="218">
        <f t="shared" si="4"/>
        <v>1.737092391304348</v>
      </c>
    </row>
    <row r="46" spans="1:8" ht="13.5">
      <c r="A46" s="34"/>
      <c r="B46" s="34" t="s">
        <v>8</v>
      </c>
      <c r="C46" s="8"/>
      <c r="D46" s="175">
        <v>2594</v>
      </c>
      <c r="E46" s="181">
        <f>SUM(F46:G46)</f>
        <v>4269</v>
      </c>
      <c r="F46" s="183">
        <v>2289</v>
      </c>
      <c r="G46" s="183">
        <v>1980</v>
      </c>
      <c r="H46" s="218">
        <f t="shared" si="4"/>
        <v>1.6457208943716268</v>
      </c>
    </row>
    <row r="47" spans="1:8" ht="13.5">
      <c r="A47" s="34"/>
      <c r="B47" s="34" t="s">
        <v>9</v>
      </c>
      <c r="C47" s="8"/>
      <c r="D47" s="175">
        <v>2011</v>
      </c>
      <c r="E47" s="181">
        <f>SUM(F47:G47)</f>
        <v>3274</v>
      </c>
      <c r="F47" s="183">
        <v>1728</v>
      </c>
      <c r="G47" s="183">
        <v>1546</v>
      </c>
      <c r="H47" s="218">
        <f t="shared" si="4"/>
        <v>1.6280457483838886</v>
      </c>
    </row>
    <row r="48" spans="1:8" ht="6" customHeight="1">
      <c r="A48" s="34"/>
      <c r="B48" s="34"/>
      <c r="C48" s="8"/>
      <c r="D48" s="175"/>
      <c r="E48" s="181"/>
      <c r="F48" s="181"/>
      <c r="G48" s="181"/>
      <c r="H48" s="218"/>
    </row>
    <row r="49" spans="1:8" ht="13.5" customHeight="1">
      <c r="A49" s="277" t="s">
        <v>19</v>
      </c>
      <c r="B49" s="277"/>
      <c r="C49" s="8"/>
      <c r="D49" s="175">
        <v>1355</v>
      </c>
      <c r="E49" s="181">
        <v>2587</v>
      </c>
      <c r="F49" s="177">
        <v>1469</v>
      </c>
      <c r="G49" s="177">
        <v>1118</v>
      </c>
      <c r="H49" s="218">
        <f t="shared" si="4"/>
        <v>1.9092250922509224</v>
      </c>
    </row>
    <row r="50" spans="1:8" ht="6" customHeight="1">
      <c r="A50" s="34"/>
      <c r="B50" s="34"/>
      <c r="C50" s="8"/>
      <c r="D50" s="175"/>
      <c r="E50" s="181"/>
      <c r="F50" s="181"/>
      <c r="G50" s="181"/>
      <c r="H50" s="218"/>
    </row>
    <row r="51" spans="1:8" ht="13.5" customHeight="1">
      <c r="A51" s="277" t="s">
        <v>20</v>
      </c>
      <c r="B51" s="277"/>
      <c r="C51" s="8"/>
      <c r="D51" s="175">
        <f>SUM(D52:D57)</f>
        <v>6093</v>
      </c>
      <c r="E51" s="181">
        <f aca="true" t="shared" si="5" ref="E51:E57">SUM(F51:G51)</f>
        <v>13149</v>
      </c>
      <c r="F51" s="181">
        <f>SUM(F52:F57)</f>
        <v>6553</v>
      </c>
      <c r="G51" s="181">
        <f>SUM(G52:G57)</f>
        <v>6596</v>
      </c>
      <c r="H51" s="218">
        <f t="shared" si="4"/>
        <v>2.1580502215657313</v>
      </c>
    </row>
    <row r="52" spans="1:8" ht="13.5">
      <c r="A52" s="34"/>
      <c r="B52" s="34" t="s">
        <v>7</v>
      </c>
      <c r="C52" s="8"/>
      <c r="D52" s="176">
        <v>994</v>
      </c>
      <c r="E52" s="181">
        <f t="shared" si="5"/>
        <v>2033</v>
      </c>
      <c r="F52" s="183">
        <v>1107</v>
      </c>
      <c r="G52" s="183">
        <v>926</v>
      </c>
      <c r="H52" s="218">
        <f t="shared" si="4"/>
        <v>2.045271629778672</v>
      </c>
    </row>
    <row r="53" spans="1:8" ht="13.5">
      <c r="A53" s="34"/>
      <c r="B53" s="34" t="s">
        <v>8</v>
      </c>
      <c r="C53" s="8"/>
      <c r="D53" s="176">
        <v>929</v>
      </c>
      <c r="E53" s="181">
        <f t="shared" si="5"/>
        <v>2351</v>
      </c>
      <c r="F53" s="183">
        <v>1170</v>
      </c>
      <c r="G53" s="183">
        <v>1181</v>
      </c>
      <c r="H53" s="218">
        <f t="shared" si="4"/>
        <v>2.5306781485468246</v>
      </c>
    </row>
    <row r="54" spans="1:8" ht="13.5">
      <c r="A54" s="34"/>
      <c r="B54" s="34" t="s">
        <v>9</v>
      </c>
      <c r="C54" s="8"/>
      <c r="D54" s="176">
        <v>631</v>
      </c>
      <c r="E54" s="181">
        <f t="shared" si="5"/>
        <v>1445</v>
      </c>
      <c r="F54" s="183">
        <v>688</v>
      </c>
      <c r="G54" s="183">
        <v>757</v>
      </c>
      <c r="H54" s="218">
        <f t="shared" si="4"/>
        <v>2.290015847860539</v>
      </c>
    </row>
    <row r="55" spans="1:8" ht="13.5">
      <c r="A55" s="34"/>
      <c r="B55" s="34" t="s">
        <v>10</v>
      </c>
      <c r="C55" s="8"/>
      <c r="D55" s="176">
        <v>1205</v>
      </c>
      <c r="E55" s="181">
        <f t="shared" si="5"/>
        <v>2385</v>
      </c>
      <c r="F55" s="183">
        <v>1209</v>
      </c>
      <c r="G55" s="183">
        <v>1176</v>
      </c>
      <c r="H55" s="218">
        <f t="shared" si="4"/>
        <v>1.979253112033195</v>
      </c>
    </row>
    <row r="56" spans="1:8" ht="13.5">
      <c r="A56" s="34"/>
      <c r="B56" s="34" t="s">
        <v>11</v>
      </c>
      <c r="C56" s="8"/>
      <c r="D56" s="176">
        <v>1645</v>
      </c>
      <c r="E56" s="181">
        <f t="shared" si="5"/>
        <v>3420</v>
      </c>
      <c r="F56" s="183">
        <v>1637</v>
      </c>
      <c r="G56" s="183">
        <v>1783</v>
      </c>
      <c r="H56" s="218">
        <f t="shared" si="4"/>
        <v>2.0790273556231003</v>
      </c>
    </row>
    <row r="57" spans="1:8" ht="13.5">
      <c r="A57" s="34"/>
      <c r="B57" s="34" t="s">
        <v>12</v>
      </c>
      <c r="C57" s="8"/>
      <c r="D57" s="176">
        <v>689</v>
      </c>
      <c r="E57" s="181">
        <f t="shared" si="5"/>
        <v>1515</v>
      </c>
      <c r="F57" s="183">
        <v>742</v>
      </c>
      <c r="G57" s="183">
        <v>773</v>
      </c>
      <c r="H57" s="218">
        <f t="shared" si="4"/>
        <v>2.1988388969521044</v>
      </c>
    </row>
    <row r="58" spans="1:8" ht="6" customHeight="1">
      <c r="A58" s="34"/>
      <c r="B58" s="34"/>
      <c r="C58" s="8"/>
      <c r="D58" s="175"/>
      <c r="E58" s="181"/>
      <c r="F58" s="181"/>
      <c r="G58" s="181"/>
      <c r="H58" s="218"/>
    </row>
    <row r="59" spans="1:8" ht="13.5" customHeight="1">
      <c r="A59" s="277" t="s">
        <v>21</v>
      </c>
      <c r="B59" s="277"/>
      <c r="C59" s="8"/>
      <c r="D59" s="175">
        <f>SUM(D60:D63)</f>
        <v>5681</v>
      </c>
      <c r="E59" s="181">
        <f>SUM(F59:G59)</f>
        <v>12251</v>
      </c>
      <c r="F59" s="181">
        <f>SUM(F60:F63)</f>
        <v>5840</v>
      </c>
      <c r="G59" s="181">
        <f>SUM(G60:G63)</f>
        <v>6411</v>
      </c>
      <c r="H59" s="218">
        <f t="shared" si="4"/>
        <v>2.156486534060905</v>
      </c>
    </row>
    <row r="60" spans="1:8" ht="13.5">
      <c r="A60" s="34"/>
      <c r="B60" s="34" t="s">
        <v>7</v>
      </c>
      <c r="C60" s="8"/>
      <c r="D60" s="176">
        <v>2238</v>
      </c>
      <c r="E60" s="181">
        <f>SUM(F60:G60)</f>
        <v>4789</v>
      </c>
      <c r="F60" s="183">
        <v>2254</v>
      </c>
      <c r="G60" s="183">
        <v>2535</v>
      </c>
      <c r="H60" s="218">
        <f t="shared" si="4"/>
        <v>2.1398570151921357</v>
      </c>
    </row>
    <row r="61" spans="1:8" ht="13.5">
      <c r="A61" s="34"/>
      <c r="B61" s="34" t="s">
        <v>8</v>
      </c>
      <c r="C61" s="8"/>
      <c r="D61" s="176">
        <v>851</v>
      </c>
      <c r="E61" s="181">
        <f>SUM(F61:G61)</f>
        <v>2121</v>
      </c>
      <c r="F61" s="183">
        <v>1013</v>
      </c>
      <c r="G61" s="183">
        <v>1108</v>
      </c>
      <c r="H61" s="218">
        <f t="shared" si="4"/>
        <v>2.4923619271445356</v>
      </c>
    </row>
    <row r="62" spans="1:8" ht="13.5">
      <c r="A62" s="34"/>
      <c r="B62" s="34" t="s">
        <v>9</v>
      </c>
      <c r="C62" s="8"/>
      <c r="D62" s="176">
        <v>895</v>
      </c>
      <c r="E62" s="181">
        <f>SUM(F62:G62)</f>
        <v>2228</v>
      </c>
      <c r="F62" s="183">
        <v>1103</v>
      </c>
      <c r="G62" s="183">
        <v>1125</v>
      </c>
      <c r="H62" s="218">
        <f t="shared" si="4"/>
        <v>2.489385474860335</v>
      </c>
    </row>
    <row r="63" spans="1:8" ht="13.5">
      <c r="A63" s="34"/>
      <c r="B63" s="34" t="s">
        <v>10</v>
      </c>
      <c r="C63" s="8"/>
      <c r="D63" s="176">
        <v>1697</v>
      </c>
      <c r="E63" s="181">
        <f>SUM(F63:G63)</f>
        <v>3113</v>
      </c>
      <c r="F63" s="183">
        <v>1470</v>
      </c>
      <c r="G63" s="183">
        <v>1643</v>
      </c>
      <c r="H63" s="218">
        <f t="shared" si="4"/>
        <v>1.8344136711844432</v>
      </c>
    </row>
    <row r="64" spans="1:8" ht="4.5" customHeight="1">
      <c r="A64" s="101"/>
      <c r="B64" s="101"/>
      <c r="C64" s="32"/>
      <c r="D64" s="109"/>
      <c r="E64" s="220"/>
      <c r="F64" s="110"/>
      <c r="G64" s="110"/>
      <c r="H64" s="221"/>
    </row>
    <row r="65" spans="1:8" ht="12" customHeight="1">
      <c r="A65" s="34"/>
      <c r="B65" s="34"/>
      <c r="C65" s="8"/>
      <c r="D65" s="177"/>
      <c r="E65" s="222"/>
      <c r="F65" s="177"/>
      <c r="G65" s="177"/>
      <c r="H65" s="223"/>
    </row>
    <row r="66" spans="1:8" ht="13.5" customHeight="1">
      <c r="A66" s="9"/>
      <c r="B66" s="34"/>
      <c r="C66" s="8"/>
      <c r="D66" s="177"/>
      <c r="E66" s="222"/>
      <c r="F66" s="177"/>
      <c r="G66" s="249"/>
      <c r="H66" s="223"/>
    </row>
    <row r="67" spans="1:8" ht="3" customHeight="1">
      <c r="A67" s="9"/>
      <c r="B67" s="34"/>
      <c r="C67" s="8"/>
      <c r="D67" s="177"/>
      <c r="E67" s="222"/>
      <c r="F67" s="177"/>
      <c r="G67" s="177"/>
      <c r="H67" s="223"/>
    </row>
    <row r="68" spans="1:8" ht="13.5" customHeight="1">
      <c r="A68" s="91" t="s">
        <v>132</v>
      </c>
      <c r="B68" s="34"/>
      <c r="C68" s="8"/>
      <c r="D68" s="177"/>
      <c r="E68" s="222"/>
      <c r="F68" s="177"/>
      <c r="G68" s="177"/>
      <c r="H68" s="223"/>
    </row>
    <row r="69" spans="1:8" ht="13.5" customHeight="1">
      <c r="A69" s="147"/>
      <c r="B69" s="101"/>
      <c r="C69" s="32"/>
      <c r="D69" s="110"/>
      <c r="E69" s="220"/>
      <c r="F69" s="110"/>
      <c r="G69" s="110"/>
      <c r="H69" s="221"/>
    </row>
    <row r="70" spans="1:8" ht="13.5" customHeight="1">
      <c r="A70" s="288"/>
      <c r="B70" s="289"/>
      <c r="C70" s="290"/>
      <c r="D70" s="275" t="s">
        <v>142</v>
      </c>
      <c r="E70" s="275" t="s">
        <v>148</v>
      </c>
      <c r="F70" s="275"/>
      <c r="G70" s="275"/>
      <c r="H70" s="276" t="s">
        <v>143</v>
      </c>
    </row>
    <row r="71" spans="1:8" ht="13.5">
      <c r="A71" s="289"/>
      <c r="B71" s="289"/>
      <c r="C71" s="290"/>
      <c r="D71" s="291"/>
      <c r="E71" s="178" t="s">
        <v>34</v>
      </c>
      <c r="F71" s="178" t="s">
        <v>4</v>
      </c>
      <c r="G71" s="178" t="s">
        <v>5</v>
      </c>
      <c r="H71" s="276"/>
    </row>
    <row r="72" spans="1:8" ht="4.5" customHeight="1">
      <c r="A72" s="278"/>
      <c r="B72" s="278"/>
      <c r="C72" s="174"/>
      <c r="D72" s="179"/>
      <c r="E72" s="224"/>
      <c r="F72" s="180"/>
      <c r="G72" s="180"/>
      <c r="H72" s="225"/>
    </row>
    <row r="73" spans="1:8" ht="13.5" customHeight="1">
      <c r="A73" s="277" t="s">
        <v>22</v>
      </c>
      <c r="B73" s="277"/>
      <c r="C73" s="8"/>
      <c r="D73" s="175">
        <f>SUM(D74:D79)</f>
        <v>6341</v>
      </c>
      <c r="E73" s="181">
        <f aca="true" t="shared" si="6" ref="E73:E79">SUM(F73:G73)</f>
        <v>13475</v>
      </c>
      <c r="F73" s="181">
        <f>SUM(F74:F79)</f>
        <v>6646</v>
      </c>
      <c r="G73" s="181">
        <f>SUM(G74:G79)</f>
        <v>6829</v>
      </c>
      <c r="H73" s="218">
        <f aca="true" t="shared" si="7" ref="H73:H105">IF(ISERROR(E73/D73),"",E73/D73)</f>
        <v>2.1250591389370763</v>
      </c>
    </row>
    <row r="74" spans="1:8" ht="13.5" customHeight="1">
      <c r="A74" s="34"/>
      <c r="B74" s="34" t="s">
        <v>7</v>
      </c>
      <c r="C74" s="8"/>
      <c r="D74" s="176">
        <v>528</v>
      </c>
      <c r="E74" s="181">
        <f t="shared" si="6"/>
        <v>1124</v>
      </c>
      <c r="F74" s="183">
        <v>558</v>
      </c>
      <c r="G74" s="183">
        <v>566</v>
      </c>
      <c r="H74" s="218">
        <f t="shared" si="7"/>
        <v>2.128787878787879</v>
      </c>
    </row>
    <row r="75" spans="1:8" ht="13.5">
      <c r="A75" s="34"/>
      <c r="B75" s="34" t="s">
        <v>8</v>
      </c>
      <c r="C75" s="8"/>
      <c r="D75" s="176">
        <v>1332</v>
      </c>
      <c r="E75" s="181">
        <f t="shared" si="6"/>
        <v>2850</v>
      </c>
      <c r="F75" s="183">
        <v>1341</v>
      </c>
      <c r="G75" s="183">
        <v>1509</v>
      </c>
      <c r="H75" s="218">
        <f t="shared" si="7"/>
        <v>2.1396396396396398</v>
      </c>
    </row>
    <row r="76" spans="1:8" ht="13.5">
      <c r="A76" s="34"/>
      <c r="B76" s="34" t="s">
        <v>9</v>
      </c>
      <c r="C76" s="8"/>
      <c r="D76" s="176">
        <v>629</v>
      </c>
      <c r="E76" s="181">
        <f t="shared" si="6"/>
        <v>1404</v>
      </c>
      <c r="F76" s="183">
        <v>711</v>
      </c>
      <c r="G76" s="183">
        <v>693</v>
      </c>
      <c r="H76" s="218">
        <f t="shared" si="7"/>
        <v>2.232114467408585</v>
      </c>
    </row>
    <row r="77" spans="1:8" ht="13.5">
      <c r="A77" s="34"/>
      <c r="B77" s="34" t="s">
        <v>10</v>
      </c>
      <c r="C77" s="8"/>
      <c r="D77" s="176">
        <v>1812</v>
      </c>
      <c r="E77" s="181">
        <f t="shared" si="6"/>
        <v>3744</v>
      </c>
      <c r="F77" s="183">
        <v>1871</v>
      </c>
      <c r="G77" s="183">
        <v>1873</v>
      </c>
      <c r="H77" s="218">
        <f t="shared" si="7"/>
        <v>2.066225165562914</v>
      </c>
    </row>
    <row r="78" spans="1:8" ht="13.5">
      <c r="A78" s="34"/>
      <c r="B78" s="34" t="s">
        <v>11</v>
      </c>
      <c r="C78" s="8"/>
      <c r="D78" s="176">
        <v>1434</v>
      </c>
      <c r="E78" s="181">
        <f t="shared" si="6"/>
        <v>3028</v>
      </c>
      <c r="F78" s="183">
        <v>1509</v>
      </c>
      <c r="G78" s="183">
        <v>1519</v>
      </c>
      <c r="H78" s="218">
        <f t="shared" si="7"/>
        <v>2.111576011157601</v>
      </c>
    </row>
    <row r="79" spans="1:8" ht="13.5">
      <c r="A79" s="34"/>
      <c r="B79" s="34" t="s">
        <v>12</v>
      </c>
      <c r="C79" s="8"/>
      <c r="D79" s="176">
        <v>606</v>
      </c>
      <c r="E79" s="181">
        <f t="shared" si="6"/>
        <v>1325</v>
      </c>
      <c r="F79" s="183">
        <v>656</v>
      </c>
      <c r="G79" s="183">
        <v>669</v>
      </c>
      <c r="H79" s="218">
        <f t="shared" si="7"/>
        <v>2.1864686468646863</v>
      </c>
    </row>
    <row r="80" spans="1:8" ht="6" customHeight="1">
      <c r="A80" s="34"/>
      <c r="B80" s="34"/>
      <c r="C80" s="8"/>
      <c r="D80" s="175"/>
      <c r="E80" s="181"/>
      <c r="F80" s="181"/>
      <c r="G80" s="181"/>
      <c r="H80" s="218"/>
    </row>
    <row r="81" spans="1:8" ht="13.5" customHeight="1">
      <c r="A81" s="277" t="s">
        <v>23</v>
      </c>
      <c r="B81" s="277"/>
      <c r="C81" s="8"/>
      <c r="D81" s="175">
        <f>SUM(D82:D86)</f>
        <v>4506</v>
      </c>
      <c r="E81" s="181">
        <f aca="true" t="shared" si="8" ref="E81:E86">SUM(F81:G81)</f>
        <v>9350</v>
      </c>
      <c r="F81" s="181">
        <f>SUM(F82:F86)</f>
        <v>4484</v>
      </c>
      <c r="G81" s="181">
        <f>SUM(G82:G86)</f>
        <v>4866</v>
      </c>
      <c r="H81" s="218">
        <f t="shared" si="7"/>
        <v>2.075011096316023</v>
      </c>
    </row>
    <row r="82" spans="1:8" ht="13.5">
      <c r="A82" s="34"/>
      <c r="B82" s="34" t="s">
        <v>7</v>
      </c>
      <c r="C82" s="8"/>
      <c r="D82" s="176">
        <v>1017</v>
      </c>
      <c r="E82" s="181">
        <f t="shared" si="8"/>
        <v>2077</v>
      </c>
      <c r="F82" s="183">
        <v>980</v>
      </c>
      <c r="G82" s="183">
        <v>1097</v>
      </c>
      <c r="H82" s="218">
        <f t="shared" si="7"/>
        <v>2.0422812192723696</v>
      </c>
    </row>
    <row r="83" spans="1:8" ht="13.5" customHeight="1">
      <c r="A83" s="34"/>
      <c r="B83" s="34" t="s">
        <v>8</v>
      </c>
      <c r="C83" s="8"/>
      <c r="D83" s="176">
        <v>392</v>
      </c>
      <c r="E83" s="181">
        <f t="shared" si="8"/>
        <v>933</v>
      </c>
      <c r="F83" s="183">
        <v>467</v>
      </c>
      <c r="G83" s="183">
        <v>466</v>
      </c>
      <c r="H83" s="218">
        <f t="shared" si="7"/>
        <v>2.3801020408163267</v>
      </c>
    </row>
    <row r="84" spans="1:8" ht="13.5">
      <c r="A84" s="34"/>
      <c r="B84" s="34" t="s">
        <v>9</v>
      </c>
      <c r="C84" s="8"/>
      <c r="D84" s="176">
        <v>786</v>
      </c>
      <c r="E84" s="181">
        <f t="shared" si="8"/>
        <v>1570</v>
      </c>
      <c r="F84" s="183">
        <v>818</v>
      </c>
      <c r="G84" s="183">
        <v>752</v>
      </c>
      <c r="H84" s="218">
        <f t="shared" si="7"/>
        <v>1.9974554707379135</v>
      </c>
    </row>
    <row r="85" spans="1:8" ht="13.5">
      <c r="A85" s="34"/>
      <c r="B85" s="34" t="s">
        <v>10</v>
      </c>
      <c r="C85" s="8"/>
      <c r="D85" s="176">
        <v>2008</v>
      </c>
      <c r="E85" s="181">
        <f t="shared" si="8"/>
        <v>4139</v>
      </c>
      <c r="F85" s="183">
        <v>1965</v>
      </c>
      <c r="G85" s="183">
        <v>2174</v>
      </c>
      <c r="H85" s="218">
        <f t="shared" si="7"/>
        <v>2.0612549800796813</v>
      </c>
    </row>
    <row r="86" spans="1:8" ht="13.5">
      <c r="A86" s="34"/>
      <c r="B86" s="34" t="s">
        <v>11</v>
      </c>
      <c r="C86" s="8"/>
      <c r="D86" s="176">
        <v>303</v>
      </c>
      <c r="E86" s="181">
        <f t="shared" si="8"/>
        <v>631</v>
      </c>
      <c r="F86" s="183">
        <v>254</v>
      </c>
      <c r="G86" s="183">
        <v>377</v>
      </c>
      <c r="H86" s="218">
        <f t="shared" si="7"/>
        <v>2.0825082508250827</v>
      </c>
    </row>
    <row r="87" spans="1:8" ht="6" customHeight="1">
      <c r="A87" s="34"/>
      <c r="B87" s="34"/>
      <c r="C87" s="8"/>
      <c r="D87" s="175"/>
      <c r="E87" s="181"/>
      <c r="F87" s="181"/>
      <c r="G87" s="181"/>
      <c r="H87" s="218">
        <f t="shared" si="7"/>
      </c>
    </row>
    <row r="88" spans="1:8" ht="13.5" customHeight="1">
      <c r="A88" s="277" t="s">
        <v>85</v>
      </c>
      <c r="B88" s="277"/>
      <c r="C88" s="8"/>
      <c r="D88" s="175">
        <v>578</v>
      </c>
      <c r="E88" s="181">
        <f>SUM(F88:G88)</f>
        <v>1507</v>
      </c>
      <c r="F88" s="177">
        <v>761</v>
      </c>
      <c r="G88" s="177">
        <v>746</v>
      </c>
      <c r="H88" s="218">
        <f t="shared" si="7"/>
        <v>2.6072664359861593</v>
      </c>
    </row>
    <row r="89" spans="1:8" ht="6" customHeight="1">
      <c r="A89" s="34"/>
      <c r="B89" s="34"/>
      <c r="C89" s="8"/>
      <c r="D89" s="175"/>
      <c r="E89" s="181"/>
      <c r="F89" s="181"/>
      <c r="G89" s="181"/>
      <c r="H89" s="218"/>
    </row>
    <row r="90" spans="1:8" ht="13.5" customHeight="1">
      <c r="A90" s="277" t="s">
        <v>24</v>
      </c>
      <c r="B90" s="277"/>
      <c r="C90" s="8"/>
      <c r="D90" s="175">
        <f>SUM(D91:D98)</f>
        <v>7210</v>
      </c>
      <c r="E90" s="181">
        <f aca="true" t="shared" si="9" ref="E90:E98">SUM(F90:G90)</f>
        <v>16712</v>
      </c>
      <c r="F90" s="181">
        <f>SUM(F91:F98)</f>
        <v>8491</v>
      </c>
      <c r="G90" s="181">
        <f>SUM(G91:G98)</f>
        <v>8221</v>
      </c>
      <c r="H90" s="218">
        <f t="shared" si="7"/>
        <v>2.3178918169209433</v>
      </c>
    </row>
    <row r="91" spans="1:8" ht="13.5">
      <c r="A91" s="34"/>
      <c r="B91" s="34" t="s">
        <v>7</v>
      </c>
      <c r="C91" s="8"/>
      <c r="D91" s="176">
        <v>517</v>
      </c>
      <c r="E91" s="181">
        <f t="shared" si="9"/>
        <v>1255</v>
      </c>
      <c r="F91" s="183">
        <v>640</v>
      </c>
      <c r="G91" s="183">
        <v>615</v>
      </c>
      <c r="H91" s="218">
        <f t="shared" si="7"/>
        <v>2.4274661508704063</v>
      </c>
    </row>
    <row r="92" spans="1:8" ht="13.5">
      <c r="A92" s="34"/>
      <c r="B92" s="34" t="s">
        <v>8</v>
      </c>
      <c r="C92" s="8"/>
      <c r="D92" s="176">
        <v>806</v>
      </c>
      <c r="E92" s="181">
        <f t="shared" si="9"/>
        <v>1949</v>
      </c>
      <c r="F92" s="183">
        <v>962</v>
      </c>
      <c r="G92" s="183">
        <v>987</v>
      </c>
      <c r="H92" s="218">
        <f t="shared" si="7"/>
        <v>2.4181141439205955</v>
      </c>
    </row>
    <row r="93" spans="1:8" ht="13.5" customHeight="1">
      <c r="A93" s="34"/>
      <c r="B93" s="34" t="s">
        <v>9</v>
      </c>
      <c r="C93" s="8"/>
      <c r="D93" s="176">
        <v>540</v>
      </c>
      <c r="E93" s="181">
        <f t="shared" si="9"/>
        <v>1163</v>
      </c>
      <c r="F93" s="183">
        <v>617</v>
      </c>
      <c r="G93" s="183">
        <v>546</v>
      </c>
      <c r="H93" s="218">
        <f t="shared" si="7"/>
        <v>2.153703703703704</v>
      </c>
    </row>
    <row r="94" spans="1:8" ht="13.5">
      <c r="A94" s="34"/>
      <c r="B94" s="34" t="s">
        <v>10</v>
      </c>
      <c r="C94" s="8"/>
      <c r="D94" s="176">
        <v>1026</v>
      </c>
      <c r="E94" s="181">
        <f t="shared" si="9"/>
        <v>2543</v>
      </c>
      <c r="F94" s="183">
        <v>1314</v>
      </c>
      <c r="G94" s="183">
        <v>1229</v>
      </c>
      <c r="H94" s="218">
        <f t="shared" si="7"/>
        <v>2.478557504873294</v>
      </c>
    </row>
    <row r="95" spans="1:8" ht="13.5">
      <c r="A95" s="34"/>
      <c r="B95" s="34" t="s">
        <v>11</v>
      </c>
      <c r="C95" s="8"/>
      <c r="D95" s="176">
        <v>414</v>
      </c>
      <c r="E95" s="181">
        <f t="shared" si="9"/>
        <v>909</v>
      </c>
      <c r="F95" s="183">
        <v>454</v>
      </c>
      <c r="G95" s="183">
        <v>455</v>
      </c>
      <c r="H95" s="218">
        <f t="shared" si="7"/>
        <v>2.1956521739130435</v>
      </c>
    </row>
    <row r="96" spans="1:8" ht="13.5">
      <c r="A96" s="34"/>
      <c r="B96" s="34" t="s">
        <v>12</v>
      </c>
      <c r="C96" s="8"/>
      <c r="D96" s="176">
        <v>825</v>
      </c>
      <c r="E96" s="181">
        <f t="shared" si="9"/>
        <v>1907</v>
      </c>
      <c r="F96" s="183">
        <v>936</v>
      </c>
      <c r="G96" s="183">
        <v>971</v>
      </c>
      <c r="H96" s="218">
        <f t="shared" si="7"/>
        <v>2.3115151515151515</v>
      </c>
    </row>
    <row r="97" spans="1:8" ht="13.5">
      <c r="A97" s="34"/>
      <c r="B97" s="34" t="s">
        <v>13</v>
      </c>
      <c r="C97" s="8"/>
      <c r="D97" s="176">
        <v>1241</v>
      </c>
      <c r="E97" s="181">
        <f t="shared" si="9"/>
        <v>2855</v>
      </c>
      <c r="F97" s="183">
        <v>1424</v>
      </c>
      <c r="G97" s="183">
        <v>1431</v>
      </c>
      <c r="H97" s="218">
        <f t="shared" si="7"/>
        <v>2.3005640612409346</v>
      </c>
    </row>
    <row r="98" spans="1:8" ht="13.5">
      <c r="A98" s="34"/>
      <c r="B98" s="34" t="s">
        <v>25</v>
      </c>
      <c r="C98" s="8"/>
      <c r="D98" s="176">
        <v>1841</v>
      </c>
      <c r="E98" s="181">
        <f t="shared" si="9"/>
        <v>4131</v>
      </c>
      <c r="F98" s="183">
        <v>2144</v>
      </c>
      <c r="G98" s="183">
        <v>1987</v>
      </c>
      <c r="H98" s="218">
        <f t="shared" si="7"/>
        <v>2.2438891906572516</v>
      </c>
    </row>
    <row r="99" spans="1:8" ht="6" customHeight="1">
      <c r="A99" s="34"/>
      <c r="B99" s="34"/>
      <c r="C99" s="8"/>
      <c r="D99" s="175"/>
      <c r="E99" s="181"/>
      <c r="F99" s="181"/>
      <c r="G99" s="181"/>
      <c r="H99" s="218"/>
    </row>
    <row r="100" spans="1:8" ht="13.5" customHeight="1">
      <c r="A100" s="277" t="s">
        <v>26</v>
      </c>
      <c r="B100" s="277"/>
      <c r="C100" s="8"/>
      <c r="D100" s="175">
        <f>SUM(D101:D107)</f>
        <v>5072</v>
      </c>
      <c r="E100" s="181">
        <f aca="true" t="shared" si="10" ref="E100:E107">SUM(F100:G100)</f>
        <v>11037</v>
      </c>
      <c r="F100" s="181">
        <f>SUM(F101:F107)</f>
        <v>5229</v>
      </c>
      <c r="G100" s="181">
        <f>SUM(G101:G107)</f>
        <v>5808</v>
      </c>
      <c r="H100" s="218">
        <f t="shared" si="7"/>
        <v>2.1760646687697163</v>
      </c>
    </row>
    <row r="101" spans="1:8" ht="13.5" customHeight="1">
      <c r="A101" s="34"/>
      <c r="B101" s="34" t="s">
        <v>7</v>
      </c>
      <c r="C101" s="8"/>
      <c r="D101" s="176">
        <v>1701</v>
      </c>
      <c r="E101" s="181">
        <f t="shared" si="10"/>
        <v>3537</v>
      </c>
      <c r="F101" s="183">
        <v>1532</v>
      </c>
      <c r="G101" s="183">
        <v>2005</v>
      </c>
      <c r="H101" s="218">
        <f t="shared" si="7"/>
        <v>2.0793650793650795</v>
      </c>
    </row>
    <row r="102" spans="1:8" ht="13.5">
      <c r="A102" s="34"/>
      <c r="B102" s="34" t="s">
        <v>8</v>
      </c>
      <c r="C102" s="8"/>
      <c r="D102" s="176">
        <v>349</v>
      </c>
      <c r="E102" s="181">
        <f t="shared" si="10"/>
        <v>830</v>
      </c>
      <c r="F102" s="183">
        <v>427</v>
      </c>
      <c r="G102" s="183">
        <v>403</v>
      </c>
      <c r="H102" s="218">
        <f t="shared" si="7"/>
        <v>2.378223495702006</v>
      </c>
    </row>
    <row r="103" spans="1:8" ht="13.5">
      <c r="A103" s="34"/>
      <c r="B103" s="34" t="s">
        <v>9</v>
      </c>
      <c r="C103" s="8"/>
      <c r="D103" s="176">
        <v>664</v>
      </c>
      <c r="E103" s="181">
        <f t="shared" si="10"/>
        <v>1575</v>
      </c>
      <c r="F103" s="183">
        <v>781</v>
      </c>
      <c r="G103" s="183">
        <v>794</v>
      </c>
      <c r="H103" s="218">
        <f t="shared" si="7"/>
        <v>2.371987951807229</v>
      </c>
    </row>
    <row r="104" spans="1:8" ht="13.5">
      <c r="A104" s="34"/>
      <c r="B104" s="34" t="s">
        <v>10</v>
      </c>
      <c r="C104" s="8"/>
      <c r="D104" s="176">
        <v>321</v>
      </c>
      <c r="E104" s="181">
        <f t="shared" si="10"/>
        <v>700</v>
      </c>
      <c r="F104" s="183">
        <v>353</v>
      </c>
      <c r="G104" s="183">
        <v>347</v>
      </c>
      <c r="H104" s="218">
        <f t="shared" si="7"/>
        <v>2.1806853582554515</v>
      </c>
    </row>
    <row r="105" spans="1:8" ht="13.5">
      <c r="A105" s="34"/>
      <c r="B105" s="34" t="s">
        <v>11</v>
      </c>
      <c r="C105" s="8"/>
      <c r="D105" s="176">
        <v>2037</v>
      </c>
      <c r="E105" s="181">
        <f t="shared" si="10"/>
        <v>4395</v>
      </c>
      <c r="F105" s="183">
        <v>2136</v>
      </c>
      <c r="G105" s="183">
        <v>2259</v>
      </c>
      <c r="H105" s="218">
        <f t="shared" si="7"/>
        <v>2.157584683357879</v>
      </c>
    </row>
    <row r="106" spans="1:8" ht="13.5" customHeight="1">
      <c r="A106" s="34"/>
      <c r="B106" s="34" t="s">
        <v>12</v>
      </c>
      <c r="C106" s="8"/>
      <c r="D106" s="184">
        <v>0</v>
      </c>
      <c r="E106" s="226">
        <f t="shared" si="10"/>
        <v>0</v>
      </c>
      <c r="F106" s="182">
        <v>0</v>
      </c>
      <c r="G106" s="182">
        <v>0</v>
      </c>
      <c r="H106" s="227">
        <f>IF(ISERROR(E106/D106),0,E106/D106)</f>
        <v>0</v>
      </c>
    </row>
    <row r="107" spans="1:8" ht="13.5">
      <c r="A107" s="34"/>
      <c r="B107" s="34" t="s">
        <v>13</v>
      </c>
      <c r="C107" s="8"/>
      <c r="D107" s="184">
        <v>0</v>
      </c>
      <c r="E107" s="226">
        <f t="shared" si="10"/>
        <v>0</v>
      </c>
      <c r="F107" s="182">
        <v>0</v>
      </c>
      <c r="G107" s="182">
        <v>0</v>
      </c>
      <c r="H107" s="227">
        <f>IF(ISERROR(E107/D107),0,E107/D107)</f>
        <v>0</v>
      </c>
    </row>
    <row r="108" spans="1:8" ht="6" customHeight="1">
      <c r="A108" s="34"/>
      <c r="B108" s="34"/>
      <c r="C108" s="8"/>
      <c r="D108" s="175"/>
      <c r="E108" s="181"/>
      <c r="F108" s="181"/>
      <c r="G108" s="181"/>
      <c r="H108" s="218"/>
    </row>
    <row r="109" spans="1:8" ht="13.5" customHeight="1">
      <c r="A109" s="277" t="s">
        <v>27</v>
      </c>
      <c r="B109" s="277"/>
      <c r="C109" s="8"/>
      <c r="D109" s="175">
        <f>SUM(D110:D115)</f>
        <v>5947</v>
      </c>
      <c r="E109" s="181">
        <f aca="true" t="shared" si="11" ref="E109:E115">SUM(F109:G109)</f>
        <v>13191</v>
      </c>
      <c r="F109" s="181">
        <f>SUM(F110:F115)</f>
        <v>6581</v>
      </c>
      <c r="G109" s="181">
        <f>SUM(G110:G115)</f>
        <v>6610</v>
      </c>
      <c r="H109" s="218">
        <f aca="true" t="shared" si="12" ref="H109:H124">IF(ISERROR(E109/D109),"",E109/D109)</f>
        <v>2.2180931562132167</v>
      </c>
    </row>
    <row r="110" spans="1:8" ht="13.5">
      <c r="A110" s="34"/>
      <c r="B110" s="34" t="s">
        <v>7</v>
      </c>
      <c r="C110" s="8"/>
      <c r="D110" s="176">
        <v>1164</v>
      </c>
      <c r="E110" s="181">
        <f t="shared" si="11"/>
        <v>2578</v>
      </c>
      <c r="F110" s="183">
        <v>1303</v>
      </c>
      <c r="G110" s="183">
        <v>1275</v>
      </c>
      <c r="H110" s="218">
        <f t="shared" si="12"/>
        <v>2.2147766323024056</v>
      </c>
    </row>
    <row r="111" spans="1:8" ht="13.5" customHeight="1">
      <c r="A111" s="34"/>
      <c r="B111" s="34" t="s">
        <v>8</v>
      </c>
      <c r="C111" s="8"/>
      <c r="D111" s="176">
        <v>927</v>
      </c>
      <c r="E111" s="181">
        <f t="shared" si="11"/>
        <v>2126</v>
      </c>
      <c r="F111" s="183">
        <v>1076</v>
      </c>
      <c r="G111" s="183">
        <v>1050</v>
      </c>
      <c r="H111" s="218">
        <f t="shared" si="12"/>
        <v>2.2934196332254584</v>
      </c>
    </row>
    <row r="112" spans="1:8" ht="13.5">
      <c r="A112" s="34"/>
      <c r="B112" s="34" t="s">
        <v>9</v>
      </c>
      <c r="C112" s="8"/>
      <c r="D112" s="176">
        <v>411</v>
      </c>
      <c r="E112" s="181">
        <f t="shared" si="11"/>
        <v>994</v>
      </c>
      <c r="F112" s="183">
        <v>495</v>
      </c>
      <c r="G112" s="183">
        <v>499</v>
      </c>
      <c r="H112" s="218">
        <f t="shared" si="12"/>
        <v>2.4184914841849148</v>
      </c>
    </row>
    <row r="113" spans="1:8" ht="13.5">
      <c r="A113" s="34"/>
      <c r="B113" s="34" t="s">
        <v>10</v>
      </c>
      <c r="C113" s="8"/>
      <c r="D113" s="176">
        <v>1076</v>
      </c>
      <c r="E113" s="181">
        <f t="shared" si="11"/>
        <v>2372</v>
      </c>
      <c r="F113" s="183">
        <v>1215</v>
      </c>
      <c r="G113" s="183">
        <v>1157</v>
      </c>
      <c r="H113" s="218">
        <f t="shared" si="12"/>
        <v>2.204460966542751</v>
      </c>
    </row>
    <row r="114" spans="1:8" ht="13.5">
      <c r="A114" s="34"/>
      <c r="B114" s="34" t="s">
        <v>11</v>
      </c>
      <c r="C114" s="8"/>
      <c r="D114" s="176">
        <v>1027</v>
      </c>
      <c r="E114" s="181">
        <f t="shared" si="11"/>
        <v>1972</v>
      </c>
      <c r="F114" s="183">
        <v>928</v>
      </c>
      <c r="G114" s="183">
        <v>1044</v>
      </c>
      <c r="H114" s="218">
        <f t="shared" si="12"/>
        <v>1.9201557935735152</v>
      </c>
    </row>
    <row r="115" spans="1:8" ht="13.5">
      <c r="A115" s="34"/>
      <c r="B115" s="34" t="s">
        <v>12</v>
      </c>
      <c r="C115" s="8"/>
      <c r="D115" s="176">
        <v>1342</v>
      </c>
      <c r="E115" s="181">
        <f t="shared" si="11"/>
        <v>3149</v>
      </c>
      <c r="F115" s="183">
        <v>1564</v>
      </c>
      <c r="G115" s="183">
        <v>1585</v>
      </c>
      <c r="H115" s="218">
        <f t="shared" si="12"/>
        <v>2.3464977645305516</v>
      </c>
    </row>
    <row r="116" spans="1:8" ht="6" customHeight="1">
      <c r="A116" s="34"/>
      <c r="B116" s="34"/>
      <c r="C116" s="8"/>
      <c r="D116" s="175"/>
      <c r="E116" s="181"/>
      <c r="F116" s="181"/>
      <c r="G116" s="181"/>
      <c r="H116" s="218"/>
    </row>
    <row r="117" spans="1:8" ht="12" customHeight="1">
      <c r="A117" s="277" t="s">
        <v>28</v>
      </c>
      <c r="B117" s="277"/>
      <c r="C117" s="8"/>
      <c r="D117" s="175">
        <f>SUM(D118:D124)</f>
        <v>4121</v>
      </c>
      <c r="E117" s="181">
        <f aca="true" t="shared" si="13" ref="E117:E124">SUM(F117:G117)</f>
        <v>10095</v>
      </c>
      <c r="F117" s="181">
        <f>SUM(F118:F124)</f>
        <v>5090</v>
      </c>
      <c r="G117" s="181">
        <f>SUM(G118:G124)</f>
        <v>5005</v>
      </c>
      <c r="H117" s="218">
        <f t="shared" si="12"/>
        <v>2.4496481436544526</v>
      </c>
    </row>
    <row r="118" spans="1:8" ht="13.5" customHeight="1">
      <c r="A118" s="34"/>
      <c r="B118" s="34" t="s">
        <v>7</v>
      </c>
      <c r="C118" s="8"/>
      <c r="D118" s="176">
        <v>848</v>
      </c>
      <c r="E118" s="181">
        <f t="shared" si="13"/>
        <v>2115</v>
      </c>
      <c r="F118" s="183">
        <v>1067</v>
      </c>
      <c r="G118" s="183">
        <v>1048</v>
      </c>
      <c r="H118" s="218">
        <f t="shared" si="12"/>
        <v>2.494103773584906</v>
      </c>
    </row>
    <row r="119" spans="1:8" ht="13.5">
      <c r="A119" s="34"/>
      <c r="B119" s="34" t="s">
        <v>8</v>
      </c>
      <c r="C119" s="8"/>
      <c r="D119" s="176">
        <v>861</v>
      </c>
      <c r="E119" s="181">
        <f t="shared" si="13"/>
        <v>2079</v>
      </c>
      <c r="F119" s="183">
        <v>1033</v>
      </c>
      <c r="G119" s="183">
        <v>1046</v>
      </c>
      <c r="H119" s="218">
        <f t="shared" si="12"/>
        <v>2.4146341463414633</v>
      </c>
    </row>
    <row r="120" spans="1:8" ht="13.5">
      <c r="A120" s="34"/>
      <c r="B120" s="34" t="s">
        <v>9</v>
      </c>
      <c r="C120" s="8"/>
      <c r="D120" s="176">
        <v>399</v>
      </c>
      <c r="E120" s="181">
        <f t="shared" si="13"/>
        <v>1052</v>
      </c>
      <c r="F120" s="183">
        <v>531</v>
      </c>
      <c r="G120" s="183">
        <v>521</v>
      </c>
      <c r="H120" s="218">
        <f t="shared" si="12"/>
        <v>2.636591478696742</v>
      </c>
    </row>
    <row r="121" spans="1:8" ht="13.5">
      <c r="A121" s="34"/>
      <c r="B121" s="34" t="s">
        <v>10</v>
      </c>
      <c r="C121" s="8"/>
      <c r="D121" s="176">
        <v>252</v>
      </c>
      <c r="E121" s="181">
        <f t="shared" si="13"/>
        <v>612</v>
      </c>
      <c r="F121" s="183">
        <v>319</v>
      </c>
      <c r="G121" s="183">
        <v>293</v>
      </c>
      <c r="H121" s="218">
        <f t="shared" si="12"/>
        <v>2.4285714285714284</v>
      </c>
    </row>
    <row r="122" spans="1:8" ht="13.5">
      <c r="A122" s="34"/>
      <c r="B122" s="34" t="s">
        <v>11</v>
      </c>
      <c r="C122" s="8"/>
      <c r="D122" s="176">
        <v>1103</v>
      </c>
      <c r="E122" s="181">
        <f t="shared" si="13"/>
        <v>2643</v>
      </c>
      <c r="F122" s="183">
        <v>1338</v>
      </c>
      <c r="G122" s="183">
        <v>1305</v>
      </c>
      <c r="H122" s="218">
        <f t="shared" si="12"/>
        <v>2.3961922030825025</v>
      </c>
    </row>
    <row r="123" spans="1:8" ht="13.5">
      <c r="A123" s="34"/>
      <c r="B123" s="34" t="s">
        <v>12</v>
      </c>
      <c r="C123" s="8"/>
      <c r="D123" s="176">
        <v>635</v>
      </c>
      <c r="E123" s="181">
        <f t="shared" si="13"/>
        <v>1547</v>
      </c>
      <c r="F123" s="183">
        <v>786</v>
      </c>
      <c r="G123" s="183">
        <v>761</v>
      </c>
      <c r="H123" s="218">
        <f t="shared" si="12"/>
        <v>2.436220472440945</v>
      </c>
    </row>
    <row r="124" spans="1:8" ht="13.5">
      <c r="A124" s="34"/>
      <c r="B124" s="34" t="s">
        <v>13</v>
      </c>
      <c r="C124" s="8"/>
      <c r="D124" s="176">
        <v>23</v>
      </c>
      <c r="E124" s="181">
        <f t="shared" si="13"/>
        <v>47</v>
      </c>
      <c r="F124" s="183">
        <v>16</v>
      </c>
      <c r="G124" s="183">
        <v>31</v>
      </c>
      <c r="H124" s="218">
        <f t="shared" si="12"/>
        <v>2.0434782608695654</v>
      </c>
    </row>
    <row r="125" spans="1:8" ht="6" customHeight="1">
      <c r="A125" s="41"/>
      <c r="B125" s="41"/>
      <c r="C125" s="15"/>
      <c r="D125" s="185"/>
      <c r="E125" s="186"/>
      <c r="F125" s="186"/>
      <c r="G125" s="186"/>
      <c r="H125" s="186"/>
    </row>
    <row r="126" spans="1:9" s="126" customFormat="1" ht="13.5" customHeight="1">
      <c r="A126" s="64" t="s">
        <v>144</v>
      </c>
      <c r="B126" s="64"/>
      <c r="C126" s="64"/>
      <c r="D126" s="64"/>
      <c r="E126" s="64"/>
      <c r="F126" s="64"/>
      <c r="G126" s="64"/>
      <c r="H126" s="64"/>
      <c r="I126" s="127"/>
    </row>
    <row r="127" spans="1:9" s="126" customFormat="1" ht="24" customHeight="1">
      <c r="A127" s="286" t="s">
        <v>174</v>
      </c>
      <c r="B127" s="287"/>
      <c r="C127" s="287"/>
      <c r="D127" s="287"/>
      <c r="E127" s="287"/>
      <c r="F127" s="287"/>
      <c r="G127" s="287"/>
      <c r="H127" s="287"/>
      <c r="I127" s="127"/>
    </row>
    <row r="128" spans="1:9" s="126" customFormat="1" ht="13.5" customHeight="1">
      <c r="A128" s="77"/>
      <c r="I128" s="127"/>
    </row>
    <row r="130" ht="13.5">
      <c r="G130" s="249"/>
    </row>
  </sheetData>
  <sheetProtection/>
  <mergeCells count="29">
    <mergeCell ref="A127:H127"/>
    <mergeCell ref="A88:B88"/>
    <mergeCell ref="A70:C71"/>
    <mergeCell ref="D70:D71"/>
    <mergeCell ref="A4:C5"/>
    <mergeCell ref="A18:B18"/>
    <mergeCell ref="A7:B7"/>
    <mergeCell ref="A9:B9"/>
    <mergeCell ref="A8:B8"/>
    <mergeCell ref="A6:B6"/>
    <mergeCell ref="D4:D5"/>
    <mergeCell ref="E4:G4"/>
    <mergeCell ref="H4:H5"/>
    <mergeCell ref="A26:B26"/>
    <mergeCell ref="A51:B51"/>
    <mergeCell ref="A59:B59"/>
    <mergeCell ref="A34:B34"/>
    <mergeCell ref="A39:B39"/>
    <mergeCell ref="A44:B44"/>
    <mergeCell ref="A49:B49"/>
    <mergeCell ref="E70:G70"/>
    <mergeCell ref="H70:H71"/>
    <mergeCell ref="A117:B117"/>
    <mergeCell ref="A100:B100"/>
    <mergeCell ref="A109:B109"/>
    <mergeCell ref="A72:B72"/>
    <mergeCell ref="A73:B73"/>
    <mergeCell ref="A81:B81"/>
    <mergeCell ref="A90:B90"/>
  </mergeCells>
  <printOptions/>
  <pageMargins left="0.7874015748031497" right="0.7874015748031497" top="0.88" bottom="1.05" header="0.5118110236220472" footer="0.1968503937007874"/>
  <pageSetup horizontalDpi="600" verticalDpi="600" orientation="portrait" paperSize="9" scale="96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3"/>
  <sheetViews>
    <sheetView zoomScaleSheetLayoutView="115" workbookViewId="0" topLeftCell="A1">
      <selection activeCell="A1" sqref="A1"/>
    </sheetView>
  </sheetViews>
  <sheetFormatPr defaultColWidth="9.00390625" defaultRowHeight="13.5"/>
  <cols>
    <col min="1" max="1" width="8.125" style="6" customWidth="1"/>
    <col min="2" max="2" width="2.50390625" style="6" customWidth="1"/>
    <col min="3" max="5" width="10.00390625" style="6" customWidth="1"/>
    <col min="6" max="8" width="16.25390625" style="6" hidden="1" customWidth="1"/>
    <col min="9" max="9" width="2.50390625" style="6" customWidth="1"/>
    <col min="10" max="10" width="5.625" style="6" customWidth="1"/>
    <col min="11" max="11" width="3.125" style="6" customWidth="1"/>
    <col min="12" max="14" width="10.00390625" style="6" customWidth="1"/>
    <col min="15" max="17" width="15.875" style="6" hidden="1" customWidth="1"/>
    <col min="18" max="16384" width="9.00390625" style="6" customWidth="1"/>
  </cols>
  <sheetData>
    <row r="1" s="126" customFormat="1" ht="12.75" customHeight="1">
      <c r="A1" s="77" t="s">
        <v>132</v>
      </c>
    </row>
    <row r="2" s="126" customFormat="1" ht="12.75" customHeight="1">
      <c r="A2" s="77"/>
    </row>
    <row r="3" spans="1:14" ht="18" customHeight="1">
      <c r="A3" s="88" t="s">
        <v>153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7"/>
      <c r="N4" s="68" t="s">
        <v>226</v>
      </c>
    </row>
    <row r="5" spans="1:17" s="126" customFormat="1" ht="22.5" customHeight="1">
      <c r="A5" s="300" t="s">
        <v>102</v>
      </c>
      <c r="B5" s="301"/>
      <c r="C5" s="20" t="s">
        <v>86</v>
      </c>
      <c r="D5" s="20" t="s">
        <v>4</v>
      </c>
      <c r="E5" s="205" t="s">
        <v>5</v>
      </c>
      <c r="F5" s="162" t="s">
        <v>138</v>
      </c>
      <c r="G5" s="162" t="s">
        <v>139</v>
      </c>
      <c r="H5" s="162" t="s">
        <v>140</v>
      </c>
      <c r="I5" s="302" t="s">
        <v>102</v>
      </c>
      <c r="J5" s="300"/>
      <c r="K5" s="301"/>
      <c r="L5" s="20" t="s">
        <v>86</v>
      </c>
      <c r="M5" s="20" t="s">
        <v>4</v>
      </c>
      <c r="N5" s="18" t="s">
        <v>5</v>
      </c>
      <c r="O5" s="162" t="s">
        <v>138</v>
      </c>
      <c r="P5" s="162" t="s">
        <v>139</v>
      </c>
      <c r="Q5" s="162" t="s">
        <v>140</v>
      </c>
    </row>
    <row r="6" spans="1:14" s="126" customFormat="1" ht="6" customHeight="1">
      <c r="A6" s="47"/>
      <c r="B6" s="14"/>
      <c r="C6" s="47"/>
      <c r="D6" s="47"/>
      <c r="E6" s="206"/>
      <c r="F6" s="47"/>
      <c r="G6" s="47"/>
      <c r="H6" s="47"/>
      <c r="I6" s="297"/>
      <c r="J6" s="298"/>
      <c r="K6" s="14"/>
      <c r="L6" s="47"/>
      <c r="M6" s="47"/>
      <c r="N6" s="47"/>
    </row>
    <row r="7" spans="1:17" s="126" customFormat="1" ht="15.75" customHeight="1">
      <c r="A7" s="277" t="s">
        <v>84</v>
      </c>
      <c r="B7" s="304"/>
      <c r="C7" s="13">
        <f>SUM(D7:E7)</f>
        <v>181554</v>
      </c>
      <c r="D7" s="13">
        <f>SUM(D15,D23,D31,D39,D47,M7,M15,M23,M31,M39,M47,'4表'!D61,'4表'!D69,'4表'!D77,'4表'!D85,'4表'!D93,'4表'!D101,'4表'!M61,'4表'!M69,'4表'!M77,'4表'!M85,'4表'!M87)</f>
        <v>90484</v>
      </c>
      <c r="E7" s="207">
        <f>SUM(E15,E23,E31,E39,E47,N7,N15,N23,N31,N39,N47,'4表'!E61,'4表'!E69,'4表'!E77,'4表'!E85,'4表'!E93,'4表'!E101,'4表'!N61,'4表'!N69,'4表'!N77,'4表'!N85,'4表'!N87)</f>
        <v>91070</v>
      </c>
      <c r="F7" s="13" t="e">
        <f>SUM(F15,F23,F31,F39,F47,O7,O15,O23,O31,O39,O47,#REF!,#REF!,#REF!,#REF!,#REF!,#REF!,#REF!,#REF!,#REF!,#REF!,#REF!)</f>
        <v>#REF!</v>
      </c>
      <c r="G7" s="13" t="e">
        <f>SUM(G15,G23,G31,G39,G47,P7,P15,P23,P31,P39,P47,#REF!,#REF!,#REF!,#REF!,#REF!,#REF!,#REF!,#REF!,#REF!,#REF!,#REF!)</f>
        <v>#REF!</v>
      </c>
      <c r="H7" s="13" t="e">
        <f>SUM(H15,H23,H31,H39,H47,Q7,Q15,Q23,Q31,Q39,Q47,#REF!,#REF!,#REF!,#REF!,#REF!,#REF!,#REF!,#REF!,#REF!,#REF!,#REF!)</f>
        <v>#REF!</v>
      </c>
      <c r="I7" s="297" t="s">
        <v>206</v>
      </c>
      <c r="J7" s="298"/>
      <c r="K7" s="229" t="s">
        <v>87</v>
      </c>
      <c r="L7" s="13">
        <f aca="true" t="shared" si="0" ref="L7:Q7">SUM(L9:L13)</f>
        <v>10883</v>
      </c>
      <c r="M7" s="13">
        <f t="shared" si="0"/>
        <v>5649</v>
      </c>
      <c r="N7" s="13">
        <f t="shared" si="0"/>
        <v>5234</v>
      </c>
      <c r="O7" s="13">
        <f t="shared" si="0"/>
        <v>293886</v>
      </c>
      <c r="P7" s="13">
        <f t="shared" si="0"/>
        <v>152601</v>
      </c>
      <c r="Q7" s="13">
        <f t="shared" si="0"/>
        <v>141285</v>
      </c>
    </row>
    <row r="8" spans="1:14" s="126" customFormat="1" ht="3.75" customHeight="1">
      <c r="A8" s="34"/>
      <c r="B8" s="43"/>
      <c r="C8" s="13"/>
      <c r="D8" s="13"/>
      <c r="E8" s="207"/>
      <c r="F8" s="13"/>
      <c r="G8" s="13"/>
      <c r="H8" s="13"/>
      <c r="I8" s="48"/>
      <c r="J8" s="47"/>
      <c r="K8" s="43"/>
      <c r="L8" s="13"/>
      <c r="M8" s="13"/>
      <c r="N8" s="13"/>
    </row>
    <row r="9" spans="1:17" s="126" customFormat="1" ht="15.75" customHeight="1">
      <c r="A9" s="34"/>
      <c r="B9" s="43"/>
      <c r="C9" s="13"/>
      <c r="D9" s="13"/>
      <c r="E9" s="207"/>
      <c r="F9" s="13"/>
      <c r="G9" s="13"/>
      <c r="H9" s="13"/>
      <c r="I9" s="297">
        <v>25</v>
      </c>
      <c r="J9" s="298"/>
      <c r="K9" s="43"/>
      <c r="L9" s="13">
        <f>SUM(M9:N9)</f>
        <v>2184</v>
      </c>
      <c r="M9" s="202">
        <v>1108</v>
      </c>
      <c r="N9" s="202">
        <v>1076</v>
      </c>
      <c r="O9" s="57">
        <f aca="true" t="shared" si="1" ref="O9:Q13">$I9*L9</f>
        <v>54600</v>
      </c>
      <c r="P9" s="57">
        <f t="shared" si="1"/>
        <v>27700</v>
      </c>
      <c r="Q9" s="57">
        <f t="shared" si="1"/>
        <v>26900</v>
      </c>
    </row>
    <row r="10" spans="1:17" s="126" customFormat="1" ht="15.75" customHeight="1">
      <c r="A10" s="34"/>
      <c r="B10" s="43"/>
      <c r="C10" s="13"/>
      <c r="D10" s="13"/>
      <c r="E10" s="207"/>
      <c r="F10" s="13"/>
      <c r="G10" s="13"/>
      <c r="H10" s="13"/>
      <c r="I10" s="297">
        <v>26</v>
      </c>
      <c r="J10" s="298"/>
      <c r="K10" s="43"/>
      <c r="L10" s="13">
        <f>SUM(M10:N10)</f>
        <v>2175</v>
      </c>
      <c r="M10" s="202">
        <v>1148</v>
      </c>
      <c r="N10" s="202">
        <v>1027</v>
      </c>
      <c r="O10" s="57">
        <f t="shared" si="1"/>
        <v>56550</v>
      </c>
      <c r="P10" s="57">
        <f t="shared" si="1"/>
        <v>29848</v>
      </c>
      <c r="Q10" s="57">
        <f t="shared" si="1"/>
        <v>26702</v>
      </c>
    </row>
    <row r="11" spans="1:17" s="126" customFormat="1" ht="15.75" customHeight="1">
      <c r="A11" s="34"/>
      <c r="B11" s="43"/>
      <c r="C11" s="13"/>
      <c r="D11" s="13"/>
      <c r="E11" s="207"/>
      <c r="F11" s="13"/>
      <c r="G11" s="13"/>
      <c r="H11" s="13"/>
      <c r="I11" s="297">
        <v>27</v>
      </c>
      <c r="J11" s="298"/>
      <c r="K11" s="43"/>
      <c r="L11" s="13">
        <f>SUM(M11:N11)</f>
        <v>2130</v>
      </c>
      <c r="M11" s="202">
        <v>1099</v>
      </c>
      <c r="N11" s="202">
        <v>1031</v>
      </c>
      <c r="O11" s="57">
        <f t="shared" si="1"/>
        <v>57510</v>
      </c>
      <c r="P11" s="57">
        <f t="shared" si="1"/>
        <v>29673</v>
      </c>
      <c r="Q11" s="57">
        <f t="shared" si="1"/>
        <v>27837</v>
      </c>
    </row>
    <row r="12" spans="1:17" s="126" customFormat="1" ht="15.75" customHeight="1">
      <c r="A12" s="34"/>
      <c r="B12" s="43"/>
      <c r="C12" s="13"/>
      <c r="D12" s="13"/>
      <c r="E12" s="207"/>
      <c r="F12" s="13"/>
      <c r="G12" s="13"/>
      <c r="H12" s="13"/>
      <c r="I12" s="297">
        <v>28</v>
      </c>
      <c r="J12" s="298"/>
      <c r="K12" s="43"/>
      <c r="L12" s="13">
        <f>SUM(M12:N12)</f>
        <v>2200</v>
      </c>
      <c r="M12" s="202">
        <v>1146</v>
      </c>
      <c r="N12" s="202">
        <v>1054</v>
      </c>
      <c r="O12" s="57">
        <f t="shared" si="1"/>
        <v>61600</v>
      </c>
      <c r="P12" s="57">
        <f t="shared" si="1"/>
        <v>32088</v>
      </c>
      <c r="Q12" s="57">
        <f t="shared" si="1"/>
        <v>29512</v>
      </c>
    </row>
    <row r="13" spans="1:17" s="126" customFormat="1" ht="15.75" customHeight="1">
      <c r="A13" s="34"/>
      <c r="B13" s="43"/>
      <c r="C13" s="13"/>
      <c r="D13" s="13"/>
      <c r="E13" s="207"/>
      <c r="F13" s="13"/>
      <c r="G13" s="13"/>
      <c r="H13" s="13"/>
      <c r="I13" s="297">
        <v>29</v>
      </c>
      <c r="J13" s="298"/>
      <c r="K13" s="43"/>
      <c r="L13" s="13">
        <f>SUM(M13:N13)</f>
        <v>2194</v>
      </c>
      <c r="M13" s="202">
        <v>1148</v>
      </c>
      <c r="N13" s="202">
        <v>1046</v>
      </c>
      <c r="O13" s="57">
        <f t="shared" si="1"/>
        <v>63626</v>
      </c>
      <c r="P13" s="57">
        <f t="shared" si="1"/>
        <v>33292</v>
      </c>
      <c r="Q13" s="57">
        <f t="shared" si="1"/>
        <v>30334</v>
      </c>
    </row>
    <row r="14" spans="1:14" s="126" customFormat="1" ht="6" customHeight="1">
      <c r="A14" s="34"/>
      <c r="B14" s="43"/>
      <c r="C14" s="13"/>
      <c r="D14" s="13"/>
      <c r="E14" s="207"/>
      <c r="F14" s="13"/>
      <c r="G14" s="13"/>
      <c r="H14" s="13"/>
      <c r="I14" s="48"/>
      <c r="J14" s="47"/>
      <c r="K14" s="43"/>
      <c r="L14" s="13"/>
      <c r="M14" s="13"/>
      <c r="N14" s="13"/>
    </row>
    <row r="15" spans="1:17" s="126" customFormat="1" ht="15.75" customHeight="1">
      <c r="A15" s="47" t="s">
        <v>207</v>
      </c>
      <c r="B15" s="229" t="s">
        <v>87</v>
      </c>
      <c r="C15" s="13">
        <f aca="true" t="shared" si="2" ref="C15:H15">SUM(C17:C21)</f>
        <v>7447</v>
      </c>
      <c r="D15" s="13">
        <f t="shared" si="2"/>
        <v>3877</v>
      </c>
      <c r="E15" s="207">
        <f t="shared" si="2"/>
        <v>3570</v>
      </c>
      <c r="F15" s="13">
        <f t="shared" si="2"/>
        <v>15080</v>
      </c>
      <c r="G15" s="13">
        <f t="shared" si="2"/>
        <v>7841</v>
      </c>
      <c r="H15" s="13">
        <f t="shared" si="2"/>
        <v>7239</v>
      </c>
      <c r="I15" s="297" t="s">
        <v>208</v>
      </c>
      <c r="J15" s="298"/>
      <c r="K15" s="43"/>
      <c r="L15" s="13">
        <f aca="true" t="shared" si="3" ref="L15:Q15">SUM(L17:L21)</f>
        <v>11759</v>
      </c>
      <c r="M15" s="13">
        <f t="shared" si="3"/>
        <v>6251</v>
      </c>
      <c r="N15" s="13">
        <f t="shared" si="3"/>
        <v>5508</v>
      </c>
      <c r="O15" s="13">
        <f t="shared" si="3"/>
        <v>376986</v>
      </c>
      <c r="P15" s="5">
        <f t="shared" si="3"/>
        <v>200374</v>
      </c>
      <c r="Q15" s="5">
        <f t="shared" si="3"/>
        <v>176612</v>
      </c>
    </row>
    <row r="16" spans="1:14" s="126" customFormat="1" ht="3.75" customHeight="1">
      <c r="A16" s="47"/>
      <c r="B16" s="43"/>
      <c r="C16" s="13"/>
      <c r="D16" s="13"/>
      <c r="E16" s="207"/>
      <c r="F16" s="13"/>
      <c r="G16" s="13"/>
      <c r="H16" s="13"/>
      <c r="I16" s="48"/>
      <c r="J16" s="47"/>
      <c r="K16" s="43"/>
      <c r="L16" s="13"/>
      <c r="M16" s="13"/>
      <c r="N16" s="13"/>
    </row>
    <row r="17" spans="1:17" s="126" customFormat="1" ht="15.75" customHeight="1">
      <c r="A17" s="47">
        <v>0</v>
      </c>
      <c r="B17" s="34"/>
      <c r="C17" s="75">
        <f>SUM(D17:E17)</f>
        <v>1415</v>
      </c>
      <c r="D17" s="202">
        <v>754</v>
      </c>
      <c r="E17" s="204">
        <v>661</v>
      </c>
      <c r="F17" s="57">
        <f aca="true" t="shared" si="4" ref="F17:H21">$A17*C17</f>
        <v>0</v>
      </c>
      <c r="G17" s="57">
        <f t="shared" si="4"/>
        <v>0</v>
      </c>
      <c r="H17" s="57">
        <f t="shared" si="4"/>
        <v>0</v>
      </c>
      <c r="I17" s="297">
        <v>30</v>
      </c>
      <c r="J17" s="298"/>
      <c r="K17" s="43"/>
      <c r="L17" s="13">
        <f>SUM(M17:N17)</f>
        <v>2247</v>
      </c>
      <c r="M17" s="202">
        <v>1193</v>
      </c>
      <c r="N17" s="202">
        <v>1054</v>
      </c>
      <c r="O17" s="57">
        <f aca="true" t="shared" si="5" ref="O17:Q21">$I17*L17</f>
        <v>67410</v>
      </c>
      <c r="P17" s="57">
        <f t="shared" si="5"/>
        <v>35790</v>
      </c>
      <c r="Q17" s="57">
        <f t="shared" si="5"/>
        <v>31620</v>
      </c>
    </row>
    <row r="18" spans="1:17" s="126" customFormat="1" ht="15.75" customHeight="1">
      <c r="A18" s="47">
        <v>1</v>
      </c>
      <c r="B18" s="34"/>
      <c r="C18" s="75">
        <f>SUM(D18:E18)</f>
        <v>1543</v>
      </c>
      <c r="D18" s="202">
        <v>788</v>
      </c>
      <c r="E18" s="204">
        <v>755</v>
      </c>
      <c r="F18" s="57">
        <f t="shared" si="4"/>
        <v>1543</v>
      </c>
      <c r="G18" s="57">
        <f t="shared" si="4"/>
        <v>788</v>
      </c>
      <c r="H18" s="57">
        <f t="shared" si="4"/>
        <v>755</v>
      </c>
      <c r="I18" s="297">
        <v>31</v>
      </c>
      <c r="J18" s="298"/>
      <c r="K18" s="43"/>
      <c r="L18" s="13">
        <f>SUM(M18:N18)</f>
        <v>2169</v>
      </c>
      <c r="M18" s="202">
        <v>1172</v>
      </c>
      <c r="N18" s="202">
        <v>997</v>
      </c>
      <c r="O18" s="57">
        <f t="shared" si="5"/>
        <v>67239</v>
      </c>
      <c r="P18" s="57">
        <f t="shared" si="5"/>
        <v>36332</v>
      </c>
      <c r="Q18" s="57">
        <f t="shared" si="5"/>
        <v>30907</v>
      </c>
    </row>
    <row r="19" spans="1:17" s="126" customFormat="1" ht="15.75" customHeight="1">
      <c r="A19" s="47">
        <v>2</v>
      </c>
      <c r="B19" s="34"/>
      <c r="C19" s="75">
        <f>SUM(D19:E19)</f>
        <v>1457</v>
      </c>
      <c r="D19" s="202">
        <v>761</v>
      </c>
      <c r="E19" s="204">
        <v>696</v>
      </c>
      <c r="F19" s="57">
        <f t="shared" si="4"/>
        <v>2914</v>
      </c>
      <c r="G19" s="57">
        <f t="shared" si="4"/>
        <v>1522</v>
      </c>
      <c r="H19" s="57">
        <f t="shared" si="4"/>
        <v>1392</v>
      </c>
      <c r="I19" s="297">
        <v>32</v>
      </c>
      <c r="J19" s="298"/>
      <c r="K19" s="43"/>
      <c r="L19" s="13">
        <f>SUM(M19:N19)</f>
        <v>2440</v>
      </c>
      <c r="M19" s="202">
        <v>1277</v>
      </c>
      <c r="N19" s="202">
        <v>1163</v>
      </c>
      <c r="O19" s="57">
        <f t="shared" si="5"/>
        <v>78080</v>
      </c>
      <c r="P19" s="57">
        <f t="shared" si="5"/>
        <v>40864</v>
      </c>
      <c r="Q19" s="57">
        <f t="shared" si="5"/>
        <v>37216</v>
      </c>
    </row>
    <row r="20" spans="1:17" s="126" customFormat="1" ht="15.75" customHeight="1">
      <c r="A20" s="47">
        <v>3</v>
      </c>
      <c r="B20" s="34"/>
      <c r="C20" s="75">
        <f>SUM(D20:E20)</f>
        <v>1505</v>
      </c>
      <c r="D20" s="202">
        <v>765</v>
      </c>
      <c r="E20" s="204">
        <v>740</v>
      </c>
      <c r="F20" s="57">
        <f t="shared" si="4"/>
        <v>4515</v>
      </c>
      <c r="G20" s="57">
        <f t="shared" si="4"/>
        <v>2295</v>
      </c>
      <c r="H20" s="57">
        <f t="shared" si="4"/>
        <v>2220</v>
      </c>
      <c r="I20" s="297">
        <v>33</v>
      </c>
      <c r="J20" s="298"/>
      <c r="K20" s="43"/>
      <c r="L20" s="13">
        <f>SUM(M20:N20)</f>
        <v>2445</v>
      </c>
      <c r="M20" s="202">
        <v>1318</v>
      </c>
      <c r="N20" s="202">
        <v>1127</v>
      </c>
      <c r="O20" s="57">
        <f t="shared" si="5"/>
        <v>80685</v>
      </c>
      <c r="P20" s="57">
        <f t="shared" si="5"/>
        <v>43494</v>
      </c>
      <c r="Q20" s="57">
        <f t="shared" si="5"/>
        <v>37191</v>
      </c>
    </row>
    <row r="21" spans="1:17" s="126" customFormat="1" ht="15.75" customHeight="1">
      <c r="A21" s="47">
        <v>4</v>
      </c>
      <c r="B21" s="34"/>
      <c r="C21" s="75">
        <f>SUM(D21:E21)</f>
        <v>1527</v>
      </c>
      <c r="D21" s="202">
        <v>809</v>
      </c>
      <c r="E21" s="204">
        <v>718</v>
      </c>
      <c r="F21" s="57">
        <f t="shared" si="4"/>
        <v>6108</v>
      </c>
      <c r="G21" s="57">
        <f t="shared" si="4"/>
        <v>3236</v>
      </c>
      <c r="H21" s="57">
        <f t="shared" si="4"/>
        <v>2872</v>
      </c>
      <c r="I21" s="297">
        <v>34</v>
      </c>
      <c r="J21" s="298"/>
      <c r="K21" s="43"/>
      <c r="L21" s="13">
        <f>SUM(M21:N21)</f>
        <v>2458</v>
      </c>
      <c r="M21" s="202">
        <v>1291</v>
      </c>
      <c r="N21" s="202">
        <v>1167</v>
      </c>
      <c r="O21" s="57">
        <f t="shared" si="5"/>
        <v>83572</v>
      </c>
      <c r="P21" s="57">
        <f t="shared" si="5"/>
        <v>43894</v>
      </c>
      <c r="Q21" s="57">
        <f t="shared" si="5"/>
        <v>39678</v>
      </c>
    </row>
    <row r="22" spans="1:14" s="126" customFormat="1" ht="6" customHeight="1">
      <c r="A22" s="47"/>
      <c r="B22" s="43"/>
      <c r="C22" s="13"/>
      <c r="D22" s="13"/>
      <c r="E22" s="207"/>
      <c r="F22" s="13"/>
      <c r="G22" s="13"/>
      <c r="H22" s="13"/>
      <c r="I22" s="48"/>
      <c r="J22" s="47"/>
      <c r="K22" s="43"/>
      <c r="L22" s="13"/>
      <c r="M22" s="13"/>
      <c r="N22" s="13"/>
    </row>
    <row r="23" spans="1:17" s="126" customFormat="1" ht="15.75" customHeight="1">
      <c r="A23" s="47" t="s">
        <v>209</v>
      </c>
      <c r="B23" s="43"/>
      <c r="C23" s="13">
        <f aca="true" t="shared" si="6" ref="C23:H23">SUM(C25:C29)</f>
        <v>7436</v>
      </c>
      <c r="D23" s="13">
        <f t="shared" si="6"/>
        <v>3807</v>
      </c>
      <c r="E23" s="207">
        <f t="shared" si="6"/>
        <v>3629</v>
      </c>
      <c r="F23" s="13">
        <f t="shared" si="6"/>
        <v>52156</v>
      </c>
      <c r="G23" s="13">
        <f t="shared" si="6"/>
        <v>26624</v>
      </c>
      <c r="H23" s="13">
        <f t="shared" si="6"/>
        <v>25532</v>
      </c>
      <c r="I23" s="297" t="s">
        <v>210</v>
      </c>
      <c r="J23" s="298"/>
      <c r="K23" s="43"/>
      <c r="L23" s="13">
        <f aca="true" t="shared" si="7" ref="L23:Q23">SUM(L25:L29)</f>
        <v>12783</v>
      </c>
      <c r="M23" s="13">
        <f t="shared" si="7"/>
        <v>6721</v>
      </c>
      <c r="N23" s="13">
        <f t="shared" si="7"/>
        <v>6062</v>
      </c>
      <c r="O23" s="13">
        <f t="shared" si="7"/>
        <v>473677</v>
      </c>
      <c r="P23" s="5">
        <f t="shared" si="7"/>
        <v>249118</v>
      </c>
      <c r="Q23" s="5">
        <f t="shared" si="7"/>
        <v>224559</v>
      </c>
    </row>
    <row r="24" spans="1:14" s="126" customFormat="1" ht="3.75" customHeight="1">
      <c r="A24" s="47"/>
      <c r="B24" s="43"/>
      <c r="C24" s="13"/>
      <c r="D24" s="13"/>
      <c r="E24" s="207"/>
      <c r="F24" s="13"/>
      <c r="G24" s="13"/>
      <c r="H24" s="13"/>
      <c r="I24" s="48"/>
      <c r="J24" s="47"/>
      <c r="K24" s="43"/>
      <c r="L24" s="13"/>
      <c r="M24" s="13"/>
      <c r="N24" s="13"/>
    </row>
    <row r="25" spans="1:17" s="126" customFormat="1" ht="15.75" customHeight="1">
      <c r="A25" s="47">
        <v>5</v>
      </c>
      <c r="B25" s="43"/>
      <c r="C25" s="13">
        <f>SUM(D25:E25)</f>
        <v>1453</v>
      </c>
      <c r="D25" s="202">
        <v>742</v>
      </c>
      <c r="E25" s="204">
        <v>711</v>
      </c>
      <c r="F25" s="57">
        <f aca="true" t="shared" si="8" ref="F25:H29">$A25*C25</f>
        <v>7265</v>
      </c>
      <c r="G25" s="57">
        <f t="shared" si="8"/>
        <v>3710</v>
      </c>
      <c r="H25" s="57">
        <f t="shared" si="8"/>
        <v>3555</v>
      </c>
      <c r="I25" s="297">
        <v>35</v>
      </c>
      <c r="J25" s="298"/>
      <c r="K25" s="43"/>
      <c r="L25" s="13">
        <f>SUM(M25:N25)</f>
        <v>2419</v>
      </c>
      <c r="M25" s="202">
        <v>1244</v>
      </c>
      <c r="N25" s="202">
        <v>1175</v>
      </c>
      <c r="O25" s="57">
        <f aca="true" t="shared" si="9" ref="O25:Q29">$I25*L25</f>
        <v>84665</v>
      </c>
      <c r="P25" s="57">
        <f t="shared" si="9"/>
        <v>43540</v>
      </c>
      <c r="Q25" s="57">
        <f t="shared" si="9"/>
        <v>41125</v>
      </c>
    </row>
    <row r="26" spans="1:17" s="126" customFormat="1" ht="15.75" customHeight="1">
      <c r="A26" s="47">
        <v>6</v>
      </c>
      <c r="B26" s="43"/>
      <c r="C26" s="13">
        <f>SUM(D26:E26)</f>
        <v>1503</v>
      </c>
      <c r="D26" s="202">
        <v>778</v>
      </c>
      <c r="E26" s="204">
        <v>725</v>
      </c>
      <c r="F26" s="57">
        <f t="shared" si="8"/>
        <v>9018</v>
      </c>
      <c r="G26" s="57">
        <f t="shared" si="8"/>
        <v>4668</v>
      </c>
      <c r="H26" s="57">
        <f t="shared" si="8"/>
        <v>4350</v>
      </c>
      <c r="I26" s="297">
        <v>36</v>
      </c>
      <c r="J26" s="298"/>
      <c r="K26" s="43"/>
      <c r="L26" s="13">
        <f>SUM(M26:N26)</f>
        <v>2397</v>
      </c>
      <c r="M26" s="202">
        <v>1269</v>
      </c>
      <c r="N26" s="202">
        <v>1128</v>
      </c>
      <c r="O26" s="57">
        <f t="shared" si="9"/>
        <v>86292</v>
      </c>
      <c r="P26" s="57">
        <f t="shared" si="9"/>
        <v>45684</v>
      </c>
      <c r="Q26" s="57">
        <f t="shared" si="9"/>
        <v>40608</v>
      </c>
    </row>
    <row r="27" spans="1:17" s="126" customFormat="1" ht="15.75" customHeight="1">
      <c r="A27" s="47">
        <v>7</v>
      </c>
      <c r="B27" s="43"/>
      <c r="C27" s="13">
        <f>SUM(D27:E27)</f>
        <v>1472</v>
      </c>
      <c r="D27" s="202">
        <v>785</v>
      </c>
      <c r="E27" s="204">
        <v>687</v>
      </c>
      <c r="F27" s="57">
        <f t="shared" si="8"/>
        <v>10304</v>
      </c>
      <c r="G27" s="57">
        <f t="shared" si="8"/>
        <v>5495</v>
      </c>
      <c r="H27" s="57">
        <f t="shared" si="8"/>
        <v>4809</v>
      </c>
      <c r="I27" s="297">
        <v>37</v>
      </c>
      <c r="J27" s="298"/>
      <c r="K27" s="43"/>
      <c r="L27" s="13">
        <f>SUM(M27:N27)</f>
        <v>2637</v>
      </c>
      <c r="M27" s="202">
        <v>1380</v>
      </c>
      <c r="N27" s="202">
        <v>1257</v>
      </c>
      <c r="O27" s="57">
        <f t="shared" si="9"/>
        <v>97569</v>
      </c>
      <c r="P27" s="57">
        <f t="shared" si="9"/>
        <v>51060</v>
      </c>
      <c r="Q27" s="57">
        <f t="shared" si="9"/>
        <v>46509</v>
      </c>
    </row>
    <row r="28" spans="1:17" s="126" customFormat="1" ht="15.75" customHeight="1">
      <c r="A28" s="47">
        <v>8</v>
      </c>
      <c r="B28" s="43"/>
      <c r="C28" s="13">
        <f>SUM(D28:E28)</f>
        <v>1503</v>
      </c>
      <c r="D28" s="202">
        <v>767</v>
      </c>
      <c r="E28" s="204">
        <v>736</v>
      </c>
      <c r="F28" s="57">
        <f t="shared" si="8"/>
        <v>12024</v>
      </c>
      <c r="G28" s="57">
        <f t="shared" si="8"/>
        <v>6136</v>
      </c>
      <c r="H28" s="57">
        <f t="shared" si="8"/>
        <v>5888</v>
      </c>
      <c r="I28" s="297">
        <v>38</v>
      </c>
      <c r="J28" s="298"/>
      <c r="K28" s="43"/>
      <c r="L28" s="13">
        <f>SUM(M28:N28)</f>
        <v>2719</v>
      </c>
      <c r="M28" s="202">
        <v>1458</v>
      </c>
      <c r="N28" s="202">
        <v>1261</v>
      </c>
      <c r="O28" s="57">
        <f t="shared" si="9"/>
        <v>103322</v>
      </c>
      <c r="P28" s="57">
        <f t="shared" si="9"/>
        <v>55404</v>
      </c>
      <c r="Q28" s="57">
        <f t="shared" si="9"/>
        <v>47918</v>
      </c>
    </row>
    <row r="29" spans="1:17" s="126" customFormat="1" ht="15.75" customHeight="1">
      <c r="A29" s="47">
        <v>9</v>
      </c>
      <c r="B29" s="43"/>
      <c r="C29" s="13">
        <f>SUM(D29:E29)</f>
        <v>1505</v>
      </c>
      <c r="D29" s="202">
        <v>735</v>
      </c>
      <c r="E29" s="204">
        <v>770</v>
      </c>
      <c r="F29" s="57">
        <f t="shared" si="8"/>
        <v>13545</v>
      </c>
      <c r="G29" s="57">
        <f t="shared" si="8"/>
        <v>6615</v>
      </c>
      <c r="H29" s="57">
        <f t="shared" si="8"/>
        <v>6930</v>
      </c>
      <c r="I29" s="297">
        <v>39</v>
      </c>
      <c r="J29" s="298"/>
      <c r="K29" s="43"/>
      <c r="L29" s="13">
        <f>SUM(M29:N29)</f>
        <v>2611</v>
      </c>
      <c r="M29" s="202">
        <v>1370</v>
      </c>
      <c r="N29" s="202">
        <v>1241</v>
      </c>
      <c r="O29" s="57">
        <f t="shared" si="9"/>
        <v>101829</v>
      </c>
      <c r="P29" s="57">
        <f t="shared" si="9"/>
        <v>53430</v>
      </c>
      <c r="Q29" s="57">
        <f t="shared" si="9"/>
        <v>48399</v>
      </c>
    </row>
    <row r="30" spans="1:14" s="126" customFormat="1" ht="6" customHeight="1">
      <c r="A30" s="47"/>
      <c r="B30" s="43"/>
      <c r="C30" s="13"/>
      <c r="D30" s="13"/>
      <c r="E30" s="207"/>
      <c r="F30" s="13"/>
      <c r="G30" s="13"/>
      <c r="H30" s="13"/>
      <c r="I30" s="48"/>
      <c r="J30" s="47"/>
      <c r="K30" s="43"/>
      <c r="L30" s="13"/>
      <c r="M30" s="13"/>
      <c r="N30" s="13"/>
    </row>
    <row r="31" spans="1:17" s="126" customFormat="1" ht="15.75" customHeight="1">
      <c r="A31" s="47" t="s">
        <v>211</v>
      </c>
      <c r="B31" s="43"/>
      <c r="C31" s="13">
        <f aca="true" t="shared" si="10" ref="C31:H31">SUM(C33:C37)</f>
        <v>7575</v>
      </c>
      <c r="D31" s="13">
        <f t="shared" si="10"/>
        <v>3857</v>
      </c>
      <c r="E31" s="207">
        <f t="shared" si="10"/>
        <v>3718</v>
      </c>
      <c r="F31" s="13">
        <f t="shared" si="10"/>
        <v>91133</v>
      </c>
      <c r="G31" s="13">
        <f t="shared" si="10"/>
        <v>46410</v>
      </c>
      <c r="H31" s="13">
        <f t="shared" si="10"/>
        <v>44723</v>
      </c>
      <c r="I31" s="297" t="s">
        <v>212</v>
      </c>
      <c r="J31" s="298"/>
      <c r="K31" s="43"/>
      <c r="L31" s="13">
        <f aca="true" t="shared" si="11" ref="L31:Q31">SUM(L33:L37)</f>
        <v>15084</v>
      </c>
      <c r="M31" s="13">
        <f t="shared" si="11"/>
        <v>7868</v>
      </c>
      <c r="N31" s="13">
        <f t="shared" si="11"/>
        <v>7216</v>
      </c>
      <c r="O31" s="13">
        <f t="shared" si="11"/>
        <v>634649</v>
      </c>
      <c r="P31" s="5">
        <f t="shared" si="11"/>
        <v>330899</v>
      </c>
      <c r="Q31" s="5">
        <f t="shared" si="11"/>
        <v>303750</v>
      </c>
    </row>
    <row r="32" spans="1:14" s="126" customFormat="1" ht="3.75" customHeight="1">
      <c r="A32" s="47"/>
      <c r="B32" s="43"/>
      <c r="C32" s="13"/>
      <c r="D32" s="13"/>
      <c r="E32" s="207"/>
      <c r="F32" s="13"/>
      <c r="G32" s="13"/>
      <c r="H32" s="13"/>
      <c r="I32" s="48"/>
      <c r="J32" s="47"/>
      <c r="K32" s="43"/>
      <c r="L32" s="13"/>
      <c r="M32" s="13"/>
      <c r="N32" s="13"/>
    </row>
    <row r="33" spans="1:17" s="126" customFormat="1" ht="15.75" customHeight="1">
      <c r="A33" s="47">
        <v>10</v>
      </c>
      <c r="B33" s="43"/>
      <c r="C33" s="13">
        <f>SUM(D33:E33)</f>
        <v>1534</v>
      </c>
      <c r="D33" s="202">
        <v>774</v>
      </c>
      <c r="E33" s="204">
        <v>760</v>
      </c>
      <c r="F33" s="57">
        <f aca="true" t="shared" si="12" ref="F33:H37">$A33*C33</f>
        <v>15340</v>
      </c>
      <c r="G33" s="57">
        <f t="shared" si="12"/>
        <v>7740</v>
      </c>
      <c r="H33" s="57">
        <f t="shared" si="12"/>
        <v>7600</v>
      </c>
      <c r="I33" s="297">
        <v>40</v>
      </c>
      <c r="J33" s="298"/>
      <c r="K33" s="43"/>
      <c r="L33" s="13">
        <f>SUM(M33:N33)</f>
        <v>2797</v>
      </c>
      <c r="M33" s="202">
        <v>1464</v>
      </c>
      <c r="N33" s="202">
        <v>1333</v>
      </c>
      <c r="O33" s="57">
        <f aca="true" t="shared" si="13" ref="O33:Q37">$I33*L33</f>
        <v>111880</v>
      </c>
      <c r="P33" s="57">
        <f t="shared" si="13"/>
        <v>58560</v>
      </c>
      <c r="Q33" s="57">
        <f t="shared" si="13"/>
        <v>53320</v>
      </c>
    </row>
    <row r="34" spans="1:17" s="126" customFormat="1" ht="15.75" customHeight="1">
      <c r="A34" s="47">
        <v>11</v>
      </c>
      <c r="B34" s="43"/>
      <c r="C34" s="13">
        <f>SUM(D34:E34)</f>
        <v>1386</v>
      </c>
      <c r="D34" s="202">
        <v>699</v>
      </c>
      <c r="E34" s="204">
        <v>687</v>
      </c>
      <c r="F34" s="57">
        <f t="shared" si="12"/>
        <v>15246</v>
      </c>
      <c r="G34" s="57">
        <f t="shared" si="12"/>
        <v>7689</v>
      </c>
      <c r="H34" s="57">
        <f t="shared" si="12"/>
        <v>7557</v>
      </c>
      <c r="I34" s="297">
        <v>41</v>
      </c>
      <c r="J34" s="298"/>
      <c r="K34" s="43"/>
      <c r="L34" s="13">
        <f>SUM(M34:N34)</f>
        <v>2885</v>
      </c>
      <c r="M34" s="202">
        <v>1557</v>
      </c>
      <c r="N34" s="202">
        <v>1328</v>
      </c>
      <c r="O34" s="57">
        <f t="shared" si="13"/>
        <v>118285</v>
      </c>
      <c r="P34" s="57">
        <f t="shared" si="13"/>
        <v>63837</v>
      </c>
      <c r="Q34" s="57">
        <f t="shared" si="13"/>
        <v>54448</v>
      </c>
    </row>
    <row r="35" spans="1:17" s="126" customFormat="1" ht="15.75" customHeight="1">
      <c r="A35" s="47">
        <v>12</v>
      </c>
      <c r="B35" s="43"/>
      <c r="C35" s="13">
        <f>SUM(D35:E35)</f>
        <v>1544</v>
      </c>
      <c r="D35" s="202">
        <v>798</v>
      </c>
      <c r="E35" s="204">
        <v>746</v>
      </c>
      <c r="F35" s="57">
        <f t="shared" si="12"/>
        <v>18528</v>
      </c>
      <c r="G35" s="57">
        <f t="shared" si="12"/>
        <v>9576</v>
      </c>
      <c r="H35" s="57">
        <f t="shared" si="12"/>
        <v>8952</v>
      </c>
      <c r="I35" s="297">
        <v>42</v>
      </c>
      <c r="J35" s="298"/>
      <c r="K35" s="43"/>
      <c r="L35" s="13">
        <f>SUM(M35:N35)</f>
        <v>2953</v>
      </c>
      <c r="M35" s="202">
        <v>1537</v>
      </c>
      <c r="N35" s="202">
        <v>1416</v>
      </c>
      <c r="O35" s="57">
        <f t="shared" si="13"/>
        <v>124026</v>
      </c>
      <c r="P35" s="57">
        <f t="shared" si="13"/>
        <v>64554</v>
      </c>
      <c r="Q35" s="57">
        <f t="shared" si="13"/>
        <v>59472</v>
      </c>
    </row>
    <row r="36" spans="1:17" s="126" customFormat="1" ht="15.75" customHeight="1">
      <c r="A36" s="47">
        <v>13</v>
      </c>
      <c r="B36" s="43"/>
      <c r="C36" s="13">
        <f>SUM(D36:E36)</f>
        <v>1535</v>
      </c>
      <c r="D36" s="202">
        <v>799</v>
      </c>
      <c r="E36" s="204">
        <v>736</v>
      </c>
      <c r="F36" s="57">
        <f t="shared" si="12"/>
        <v>19955</v>
      </c>
      <c r="G36" s="57">
        <f t="shared" si="12"/>
        <v>10387</v>
      </c>
      <c r="H36" s="57">
        <f t="shared" si="12"/>
        <v>9568</v>
      </c>
      <c r="I36" s="297">
        <v>43</v>
      </c>
      <c r="J36" s="298"/>
      <c r="K36" s="43"/>
      <c r="L36" s="13">
        <f>SUM(M36:N36)</f>
        <v>3298</v>
      </c>
      <c r="M36" s="202">
        <v>1692</v>
      </c>
      <c r="N36" s="202">
        <v>1606</v>
      </c>
      <c r="O36" s="57">
        <f t="shared" si="13"/>
        <v>141814</v>
      </c>
      <c r="P36" s="57">
        <f t="shared" si="13"/>
        <v>72756</v>
      </c>
      <c r="Q36" s="57">
        <f t="shared" si="13"/>
        <v>69058</v>
      </c>
    </row>
    <row r="37" spans="1:17" s="126" customFormat="1" ht="15.75" customHeight="1">
      <c r="A37" s="47">
        <v>14</v>
      </c>
      <c r="B37" s="43"/>
      <c r="C37" s="13">
        <f>SUM(D37:E37)</f>
        <v>1576</v>
      </c>
      <c r="D37" s="202">
        <v>787</v>
      </c>
      <c r="E37" s="204">
        <v>789</v>
      </c>
      <c r="F37" s="57">
        <f t="shared" si="12"/>
        <v>22064</v>
      </c>
      <c r="G37" s="57">
        <f t="shared" si="12"/>
        <v>11018</v>
      </c>
      <c r="H37" s="57">
        <f t="shared" si="12"/>
        <v>11046</v>
      </c>
      <c r="I37" s="297">
        <v>44</v>
      </c>
      <c r="J37" s="298"/>
      <c r="K37" s="43"/>
      <c r="L37" s="13">
        <f>SUM(M37:N37)</f>
        <v>3151</v>
      </c>
      <c r="M37" s="202">
        <v>1618</v>
      </c>
      <c r="N37" s="202">
        <v>1533</v>
      </c>
      <c r="O37" s="57">
        <f t="shared" si="13"/>
        <v>138644</v>
      </c>
      <c r="P37" s="57">
        <f t="shared" si="13"/>
        <v>71192</v>
      </c>
      <c r="Q37" s="57">
        <f t="shared" si="13"/>
        <v>67452</v>
      </c>
    </row>
    <row r="38" spans="1:14" s="126" customFormat="1" ht="6" customHeight="1">
      <c r="A38" s="47"/>
      <c r="B38" s="43"/>
      <c r="C38" s="13"/>
      <c r="D38" s="13"/>
      <c r="E38" s="207"/>
      <c r="F38" s="13"/>
      <c r="G38" s="13"/>
      <c r="H38" s="13"/>
      <c r="I38" s="48"/>
      <c r="J38" s="47"/>
      <c r="K38" s="43"/>
      <c r="L38" s="13"/>
      <c r="M38" s="13"/>
      <c r="N38" s="13"/>
    </row>
    <row r="39" spans="1:17" s="126" customFormat="1" ht="15.75" customHeight="1">
      <c r="A39" s="47" t="s">
        <v>213</v>
      </c>
      <c r="B39" s="43"/>
      <c r="C39" s="13">
        <f aca="true" t="shared" si="14" ref="C39:H39">SUM(C41:C45)</f>
        <v>8135</v>
      </c>
      <c r="D39" s="13">
        <f t="shared" si="14"/>
        <v>4104</v>
      </c>
      <c r="E39" s="207">
        <f t="shared" si="14"/>
        <v>4031</v>
      </c>
      <c r="F39" s="13">
        <f t="shared" si="14"/>
        <v>138981</v>
      </c>
      <c r="G39" s="13">
        <f t="shared" si="14"/>
        <v>70060</v>
      </c>
      <c r="H39" s="13">
        <f t="shared" si="14"/>
        <v>68921</v>
      </c>
      <c r="I39" s="297" t="s">
        <v>214</v>
      </c>
      <c r="J39" s="298"/>
      <c r="K39" s="43"/>
      <c r="L39" s="13">
        <f aca="true" t="shared" si="15" ref="L39:Q39">SUM(L41:L45)</f>
        <v>15237</v>
      </c>
      <c r="M39" s="13">
        <f t="shared" si="15"/>
        <v>7945</v>
      </c>
      <c r="N39" s="13">
        <f t="shared" si="15"/>
        <v>7292</v>
      </c>
      <c r="O39" s="13">
        <f t="shared" si="15"/>
        <v>715516</v>
      </c>
      <c r="P39" s="5">
        <f t="shared" si="15"/>
        <v>373061</v>
      </c>
      <c r="Q39" s="5">
        <f t="shared" si="15"/>
        <v>342455</v>
      </c>
    </row>
    <row r="40" spans="1:14" s="126" customFormat="1" ht="3.75" customHeight="1">
      <c r="A40" s="47"/>
      <c r="B40" s="43"/>
      <c r="C40" s="13"/>
      <c r="D40" s="13"/>
      <c r="E40" s="207"/>
      <c r="F40" s="13"/>
      <c r="G40" s="13"/>
      <c r="H40" s="13"/>
      <c r="I40" s="48"/>
      <c r="J40" s="47"/>
      <c r="K40" s="43"/>
      <c r="L40" s="13"/>
      <c r="M40" s="13"/>
      <c r="N40" s="13"/>
    </row>
    <row r="41" spans="1:17" s="126" customFormat="1" ht="15.75" customHeight="1">
      <c r="A41" s="47">
        <v>15</v>
      </c>
      <c r="B41" s="43"/>
      <c r="C41" s="13">
        <f>SUM(D41:E41)</f>
        <v>1531</v>
      </c>
      <c r="D41" s="202">
        <v>777</v>
      </c>
      <c r="E41" s="204">
        <v>754</v>
      </c>
      <c r="F41" s="57">
        <f aca="true" t="shared" si="16" ref="F41:H45">$A41*C41</f>
        <v>22965</v>
      </c>
      <c r="G41" s="57">
        <f t="shared" si="16"/>
        <v>11655</v>
      </c>
      <c r="H41" s="57">
        <f t="shared" si="16"/>
        <v>11310</v>
      </c>
      <c r="I41" s="297">
        <v>45</v>
      </c>
      <c r="J41" s="298"/>
      <c r="K41" s="43"/>
      <c r="L41" s="13">
        <f>SUM(M41:N41)</f>
        <v>3198</v>
      </c>
      <c r="M41" s="202">
        <v>1699</v>
      </c>
      <c r="N41" s="202">
        <v>1499</v>
      </c>
      <c r="O41" s="57">
        <f aca="true" t="shared" si="17" ref="O41:Q45">$I41*L41</f>
        <v>143910</v>
      </c>
      <c r="P41" s="57">
        <f t="shared" si="17"/>
        <v>76455</v>
      </c>
      <c r="Q41" s="57">
        <f t="shared" si="17"/>
        <v>67455</v>
      </c>
    </row>
    <row r="42" spans="1:17" s="126" customFormat="1" ht="15.75" customHeight="1">
      <c r="A42" s="47">
        <v>16</v>
      </c>
      <c r="B42" s="43"/>
      <c r="C42" s="13">
        <f>SUM(D42:E42)</f>
        <v>1585</v>
      </c>
      <c r="D42" s="202">
        <v>797</v>
      </c>
      <c r="E42" s="204">
        <v>788</v>
      </c>
      <c r="F42" s="57">
        <f t="shared" si="16"/>
        <v>25360</v>
      </c>
      <c r="G42" s="57">
        <f t="shared" si="16"/>
        <v>12752</v>
      </c>
      <c r="H42" s="57">
        <f t="shared" si="16"/>
        <v>12608</v>
      </c>
      <c r="I42" s="297">
        <v>46</v>
      </c>
      <c r="J42" s="298"/>
      <c r="K42" s="43"/>
      <c r="L42" s="13">
        <f>SUM(M42:N42)</f>
        <v>3144</v>
      </c>
      <c r="M42" s="202">
        <v>1602</v>
      </c>
      <c r="N42" s="202">
        <v>1542</v>
      </c>
      <c r="O42" s="57">
        <f t="shared" si="17"/>
        <v>144624</v>
      </c>
      <c r="P42" s="57">
        <f t="shared" si="17"/>
        <v>73692</v>
      </c>
      <c r="Q42" s="57">
        <f t="shared" si="17"/>
        <v>70932</v>
      </c>
    </row>
    <row r="43" spans="1:17" s="126" customFormat="1" ht="15.75" customHeight="1">
      <c r="A43" s="47">
        <v>17</v>
      </c>
      <c r="B43" s="43"/>
      <c r="C43" s="13">
        <f>SUM(D43:E43)</f>
        <v>1523</v>
      </c>
      <c r="D43" s="202">
        <v>784</v>
      </c>
      <c r="E43" s="204">
        <v>739</v>
      </c>
      <c r="F43" s="57">
        <f t="shared" si="16"/>
        <v>25891</v>
      </c>
      <c r="G43" s="57">
        <f t="shared" si="16"/>
        <v>13328</v>
      </c>
      <c r="H43" s="57">
        <f t="shared" si="16"/>
        <v>12563</v>
      </c>
      <c r="I43" s="297">
        <v>47</v>
      </c>
      <c r="J43" s="298"/>
      <c r="K43" s="43"/>
      <c r="L43" s="13">
        <f>SUM(M43:N43)</f>
        <v>2985</v>
      </c>
      <c r="M43" s="202">
        <v>1571</v>
      </c>
      <c r="N43" s="202">
        <v>1414</v>
      </c>
      <c r="O43" s="57">
        <f t="shared" si="17"/>
        <v>140295</v>
      </c>
      <c r="P43" s="57">
        <f t="shared" si="17"/>
        <v>73837</v>
      </c>
      <c r="Q43" s="57">
        <f t="shared" si="17"/>
        <v>66458</v>
      </c>
    </row>
    <row r="44" spans="1:17" s="126" customFormat="1" ht="15.75" customHeight="1">
      <c r="A44" s="47">
        <v>18</v>
      </c>
      <c r="B44" s="43"/>
      <c r="C44" s="13">
        <f>SUM(D44:E44)</f>
        <v>1659</v>
      </c>
      <c r="D44" s="202">
        <v>849</v>
      </c>
      <c r="E44" s="204">
        <v>810</v>
      </c>
      <c r="F44" s="57">
        <f t="shared" si="16"/>
        <v>29862</v>
      </c>
      <c r="G44" s="57">
        <f t="shared" si="16"/>
        <v>15282</v>
      </c>
      <c r="H44" s="57">
        <f t="shared" si="16"/>
        <v>14580</v>
      </c>
      <c r="I44" s="297">
        <v>48</v>
      </c>
      <c r="J44" s="298"/>
      <c r="K44" s="43"/>
      <c r="L44" s="13">
        <f>SUM(M44:N44)</f>
        <v>2903</v>
      </c>
      <c r="M44" s="202">
        <v>1500</v>
      </c>
      <c r="N44" s="202">
        <v>1403</v>
      </c>
      <c r="O44" s="57">
        <f t="shared" si="17"/>
        <v>139344</v>
      </c>
      <c r="P44" s="57">
        <f t="shared" si="17"/>
        <v>72000</v>
      </c>
      <c r="Q44" s="57">
        <f t="shared" si="17"/>
        <v>67344</v>
      </c>
    </row>
    <row r="45" spans="1:17" s="126" customFormat="1" ht="15.75" customHeight="1">
      <c r="A45" s="47">
        <v>19</v>
      </c>
      <c r="B45" s="43"/>
      <c r="C45" s="13">
        <f>SUM(D45:E45)</f>
        <v>1837</v>
      </c>
      <c r="D45" s="202">
        <v>897</v>
      </c>
      <c r="E45" s="204">
        <v>940</v>
      </c>
      <c r="F45" s="57">
        <f t="shared" si="16"/>
        <v>34903</v>
      </c>
      <c r="G45" s="57">
        <f t="shared" si="16"/>
        <v>17043</v>
      </c>
      <c r="H45" s="57">
        <f t="shared" si="16"/>
        <v>17860</v>
      </c>
      <c r="I45" s="297">
        <v>49</v>
      </c>
      <c r="J45" s="298"/>
      <c r="K45" s="43"/>
      <c r="L45" s="13">
        <f>SUM(M45:N45)</f>
        <v>3007</v>
      </c>
      <c r="M45" s="202">
        <v>1573</v>
      </c>
      <c r="N45" s="202">
        <v>1434</v>
      </c>
      <c r="O45" s="57">
        <f t="shared" si="17"/>
        <v>147343</v>
      </c>
      <c r="P45" s="57">
        <f t="shared" si="17"/>
        <v>77077</v>
      </c>
      <c r="Q45" s="57">
        <f t="shared" si="17"/>
        <v>70266</v>
      </c>
    </row>
    <row r="46" spans="1:14" s="126" customFormat="1" ht="6" customHeight="1">
      <c r="A46" s="47"/>
      <c r="B46" s="43"/>
      <c r="C46" s="13"/>
      <c r="D46" s="13"/>
      <c r="E46" s="207"/>
      <c r="F46" s="13"/>
      <c r="G46" s="13"/>
      <c r="H46" s="13"/>
      <c r="I46" s="48"/>
      <c r="J46" s="47"/>
      <c r="K46" s="43"/>
      <c r="L46" s="13"/>
      <c r="M46" s="13"/>
      <c r="N46" s="13"/>
    </row>
    <row r="47" spans="1:17" s="126" customFormat="1" ht="15.75" customHeight="1">
      <c r="A47" s="47" t="s">
        <v>215</v>
      </c>
      <c r="B47" s="43"/>
      <c r="C47" s="13">
        <f aca="true" t="shared" si="18" ref="C47:H47">SUM(C49:C53)</f>
        <v>10399</v>
      </c>
      <c r="D47" s="13">
        <f t="shared" si="18"/>
        <v>5193</v>
      </c>
      <c r="E47" s="207">
        <f t="shared" si="18"/>
        <v>5206</v>
      </c>
      <c r="F47" s="13">
        <f t="shared" si="18"/>
        <v>229659</v>
      </c>
      <c r="G47" s="13">
        <f t="shared" si="18"/>
        <v>114761</v>
      </c>
      <c r="H47" s="13">
        <f t="shared" si="18"/>
        <v>114898</v>
      </c>
      <c r="I47" s="297" t="s">
        <v>216</v>
      </c>
      <c r="J47" s="298"/>
      <c r="K47" s="43"/>
      <c r="L47" s="13">
        <f aca="true" t="shared" si="19" ref="L47:Q47">SUM(L49:L53)</f>
        <v>12167</v>
      </c>
      <c r="M47" s="13">
        <f t="shared" si="19"/>
        <v>6519</v>
      </c>
      <c r="N47" s="13">
        <f t="shared" si="19"/>
        <v>5648</v>
      </c>
      <c r="O47" s="13">
        <f t="shared" si="19"/>
        <v>632378</v>
      </c>
      <c r="P47" s="5">
        <f t="shared" si="19"/>
        <v>338865</v>
      </c>
      <c r="Q47" s="5">
        <f t="shared" si="19"/>
        <v>293513</v>
      </c>
    </row>
    <row r="48" spans="1:14" s="126" customFormat="1" ht="3.75" customHeight="1">
      <c r="A48" s="47"/>
      <c r="B48" s="43"/>
      <c r="C48" s="13"/>
      <c r="D48" s="13"/>
      <c r="E48" s="207"/>
      <c r="F48" s="13"/>
      <c r="G48" s="13"/>
      <c r="H48" s="13"/>
      <c r="I48" s="48"/>
      <c r="J48" s="47"/>
      <c r="K48" s="43"/>
      <c r="L48" s="13"/>
      <c r="M48" s="13"/>
      <c r="N48" s="13"/>
    </row>
    <row r="49" spans="1:17" s="126" customFormat="1" ht="15.75" customHeight="1">
      <c r="A49" s="47">
        <v>20</v>
      </c>
      <c r="B49" s="43"/>
      <c r="C49" s="13">
        <f>SUM(D49:E49)</f>
        <v>1899</v>
      </c>
      <c r="D49" s="202">
        <v>922</v>
      </c>
      <c r="E49" s="204">
        <v>977</v>
      </c>
      <c r="F49" s="57">
        <f aca="true" t="shared" si="20" ref="F49:H53">$A49*C49</f>
        <v>37980</v>
      </c>
      <c r="G49" s="57">
        <f t="shared" si="20"/>
        <v>18440</v>
      </c>
      <c r="H49" s="57">
        <f t="shared" si="20"/>
        <v>19540</v>
      </c>
      <c r="I49" s="297">
        <v>50</v>
      </c>
      <c r="J49" s="298"/>
      <c r="K49" s="43"/>
      <c r="L49" s="13">
        <f>SUM(M49:N49)</f>
        <v>2155</v>
      </c>
      <c r="M49" s="202">
        <v>1160</v>
      </c>
      <c r="N49" s="202">
        <v>995</v>
      </c>
      <c r="O49" s="57">
        <f aca="true" t="shared" si="21" ref="O49:Q53">$I49*L49</f>
        <v>107750</v>
      </c>
      <c r="P49" s="57">
        <f t="shared" si="21"/>
        <v>58000</v>
      </c>
      <c r="Q49" s="57">
        <f t="shared" si="21"/>
        <v>49750</v>
      </c>
    </row>
    <row r="50" spans="1:17" s="126" customFormat="1" ht="15.75" customHeight="1">
      <c r="A50" s="47">
        <v>21</v>
      </c>
      <c r="B50" s="43"/>
      <c r="C50" s="13">
        <f>SUM(D50:E50)</f>
        <v>1959</v>
      </c>
      <c r="D50" s="202">
        <v>989</v>
      </c>
      <c r="E50" s="204">
        <v>970</v>
      </c>
      <c r="F50" s="57">
        <f t="shared" si="20"/>
        <v>41139</v>
      </c>
      <c r="G50" s="57">
        <f t="shared" si="20"/>
        <v>20769</v>
      </c>
      <c r="H50" s="57">
        <f t="shared" si="20"/>
        <v>20370</v>
      </c>
      <c r="I50" s="297">
        <v>51</v>
      </c>
      <c r="J50" s="298"/>
      <c r="K50" s="43"/>
      <c r="L50" s="13">
        <f>SUM(M50:N50)</f>
        <v>2808</v>
      </c>
      <c r="M50" s="202">
        <v>1498</v>
      </c>
      <c r="N50" s="202">
        <v>1310</v>
      </c>
      <c r="O50" s="57">
        <f t="shared" si="21"/>
        <v>143208</v>
      </c>
      <c r="P50" s="57">
        <f t="shared" si="21"/>
        <v>76398</v>
      </c>
      <c r="Q50" s="57">
        <f t="shared" si="21"/>
        <v>66810</v>
      </c>
    </row>
    <row r="51" spans="1:17" s="126" customFormat="1" ht="15.75" customHeight="1">
      <c r="A51" s="47">
        <v>22</v>
      </c>
      <c r="B51" s="43"/>
      <c r="C51" s="13">
        <f>SUM(D51:E51)</f>
        <v>2168</v>
      </c>
      <c r="D51" s="202">
        <v>1071</v>
      </c>
      <c r="E51" s="204">
        <v>1097</v>
      </c>
      <c r="F51" s="57">
        <f t="shared" si="20"/>
        <v>47696</v>
      </c>
      <c r="G51" s="57">
        <f t="shared" si="20"/>
        <v>23562</v>
      </c>
      <c r="H51" s="57">
        <f t="shared" si="20"/>
        <v>24134</v>
      </c>
      <c r="I51" s="297">
        <v>52</v>
      </c>
      <c r="J51" s="298"/>
      <c r="K51" s="43"/>
      <c r="L51" s="13">
        <f>SUM(M51:N51)</f>
        <v>2570</v>
      </c>
      <c r="M51" s="202">
        <v>1370</v>
      </c>
      <c r="N51" s="202">
        <v>1200</v>
      </c>
      <c r="O51" s="57">
        <f t="shared" si="21"/>
        <v>133640</v>
      </c>
      <c r="P51" s="57">
        <f t="shared" si="21"/>
        <v>71240</v>
      </c>
      <c r="Q51" s="57">
        <f t="shared" si="21"/>
        <v>62400</v>
      </c>
    </row>
    <row r="52" spans="1:17" s="126" customFormat="1" ht="15.75" customHeight="1">
      <c r="A52" s="47">
        <v>23</v>
      </c>
      <c r="B52" s="43"/>
      <c r="C52" s="13">
        <f>SUM(D52:E52)</f>
        <v>2108</v>
      </c>
      <c r="D52" s="202">
        <v>1074</v>
      </c>
      <c r="E52" s="204">
        <v>1034</v>
      </c>
      <c r="F52" s="57">
        <f t="shared" si="20"/>
        <v>48484</v>
      </c>
      <c r="G52" s="57">
        <f t="shared" si="20"/>
        <v>24702</v>
      </c>
      <c r="H52" s="57">
        <f t="shared" si="20"/>
        <v>23782</v>
      </c>
      <c r="I52" s="297">
        <v>53</v>
      </c>
      <c r="J52" s="298"/>
      <c r="K52" s="43"/>
      <c r="L52" s="13">
        <f>SUM(M52:N52)</f>
        <v>2456</v>
      </c>
      <c r="M52" s="202">
        <v>1287</v>
      </c>
      <c r="N52" s="202">
        <v>1169</v>
      </c>
      <c r="O52" s="57">
        <f t="shared" si="21"/>
        <v>130168</v>
      </c>
      <c r="P52" s="57">
        <f t="shared" si="21"/>
        <v>68211</v>
      </c>
      <c r="Q52" s="57">
        <f t="shared" si="21"/>
        <v>61957</v>
      </c>
    </row>
    <row r="53" spans="1:17" s="126" customFormat="1" ht="15.75" customHeight="1">
      <c r="A53" s="47">
        <v>24</v>
      </c>
      <c r="B53" s="43"/>
      <c r="C53" s="13">
        <f>SUM(D53:E53)</f>
        <v>2265</v>
      </c>
      <c r="D53" s="202">
        <v>1137</v>
      </c>
      <c r="E53" s="204">
        <v>1128</v>
      </c>
      <c r="F53" s="57">
        <f t="shared" si="20"/>
        <v>54360</v>
      </c>
      <c r="G53" s="57">
        <f t="shared" si="20"/>
        <v>27288</v>
      </c>
      <c r="H53" s="57">
        <f t="shared" si="20"/>
        <v>27072</v>
      </c>
      <c r="I53" s="297">
        <v>54</v>
      </c>
      <c r="J53" s="298"/>
      <c r="K53" s="43"/>
      <c r="L53" s="13">
        <f>SUM(M53:N53)</f>
        <v>2178</v>
      </c>
      <c r="M53" s="202">
        <v>1204</v>
      </c>
      <c r="N53" s="202">
        <v>974</v>
      </c>
      <c r="O53" s="57">
        <f t="shared" si="21"/>
        <v>117612</v>
      </c>
      <c r="P53" s="57">
        <f t="shared" si="21"/>
        <v>65016</v>
      </c>
      <c r="Q53" s="57">
        <f t="shared" si="21"/>
        <v>52596</v>
      </c>
    </row>
    <row r="54" spans="1:17" s="126" customFormat="1" ht="4.5" customHeight="1">
      <c r="A54" s="56"/>
      <c r="B54" s="49"/>
      <c r="C54" s="25"/>
      <c r="D54" s="128"/>
      <c r="E54" s="208"/>
      <c r="F54" s="128"/>
      <c r="G54" s="128"/>
      <c r="H54" s="128"/>
      <c r="I54" s="111"/>
      <c r="J54" s="56"/>
      <c r="K54" s="49"/>
      <c r="L54" s="102"/>
      <c r="M54" s="128"/>
      <c r="N54" s="128"/>
      <c r="O54" s="57"/>
      <c r="P54" s="57"/>
      <c r="Q54" s="57"/>
    </row>
    <row r="55" spans="1:17" s="126" customFormat="1" ht="13.5" customHeight="1">
      <c r="A55" s="148"/>
      <c r="B55" s="149"/>
      <c r="C55" s="230"/>
      <c r="D55" s="150"/>
      <c r="E55" s="150"/>
      <c r="F55" s="150"/>
      <c r="G55" s="150"/>
      <c r="H55" s="150"/>
      <c r="I55" s="146"/>
      <c r="J55" s="146"/>
      <c r="K55" s="149"/>
      <c r="L55" s="230"/>
      <c r="M55" s="150"/>
      <c r="N55" s="150"/>
      <c r="O55" s="57"/>
      <c r="P55" s="57"/>
      <c r="Q55" s="57"/>
    </row>
    <row r="56" spans="1:17" s="126" customFormat="1" ht="13.5" customHeight="1">
      <c r="A56" s="9"/>
      <c r="B56" s="34"/>
      <c r="C56" s="13"/>
      <c r="D56" s="57"/>
      <c r="E56" s="305" t="s">
        <v>229</v>
      </c>
      <c r="F56" s="305"/>
      <c r="G56" s="305"/>
      <c r="H56" s="305"/>
      <c r="I56" s="305"/>
      <c r="J56" s="305"/>
      <c r="K56" s="305"/>
      <c r="L56" s="13"/>
      <c r="M56" s="57"/>
      <c r="N56" s="57"/>
      <c r="O56" s="57"/>
      <c r="P56" s="57"/>
      <c r="Q56" s="57"/>
    </row>
    <row r="57" spans="1:14" s="126" customFormat="1" ht="13.5" customHeight="1">
      <c r="A57" s="77" t="s">
        <v>132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91"/>
      <c r="N57" s="91"/>
    </row>
    <row r="58" spans="1:14" s="126" customFormat="1" ht="13.5" customHeight="1">
      <c r="A58" s="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91"/>
      <c r="N58" s="91"/>
    </row>
    <row r="59" spans="1:14" s="126" customFormat="1" ht="22.5" customHeight="1">
      <c r="A59" s="300" t="s">
        <v>102</v>
      </c>
      <c r="B59" s="301"/>
      <c r="C59" s="22" t="s">
        <v>86</v>
      </c>
      <c r="D59" s="20" t="s">
        <v>4</v>
      </c>
      <c r="E59" s="18" t="s">
        <v>5</v>
      </c>
      <c r="F59" s="103"/>
      <c r="G59" s="103"/>
      <c r="H59" s="103"/>
      <c r="I59" s="302" t="s">
        <v>102</v>
      </c>
      <c r="J59" s="300"/>
      <c r="K59" s="301"/>
      <c r="L59" s="22" t="s">
        <v>86</v>
      </c>
      <c r="M59" s="20" t="s">
        <v>4</v>
      </c>
      <c r="N59" s="18" t="s">
        <v>5</v>
      </c>
    </row>
    <row r="60" spans="1:14" s="126" customFormat="1" ht="6" customHeight="1">
      <c r="A60" s="50"/>
      <c r="B60" s="55"/>
      <c r="C60" s="50"/>
      <c r="D60" s="50"/>
      <c r="E60" s="50"/>
      <c r="F60" s="50"/>
      <c r="G60" s="50"/>
      <c r="H60" s="50"/>
      <c r="I60" s="54"/>
      <c r="J60" s="50"/>
      <c r="K60" s="55"/>
      <c r="L60" s="50"/>
      <c r="M60" s="50"/>
      <c r="N60" s="50"/>
    </row>
    <row r="61" spans="1:17" s="126" customFormat="1" ht="15.75" customHeight="1">
      <c r="A61" s="47" t="s">
        <v>217</v>
      </c>
      <c r="B61" s="229" t="s">
        <v>87</v>
      </c>
      <c r="C61" s="35">
        <f aca="true" t="shared" si="22" ref="C61:H61">SUM(C63:C67)</f>
        <v>9746</v>
      </c>
      <c r="D61" s="35">
        <f t="shared" si="22"/>
        <v>4983</v>
      </c>
      <c r="E61" s="35">
        <f t="shared" si="22"/>
        <v>4763</v>
      </c>
      <c r="F61" s="13">
        <f t="shared" si="22"/>
        <v>555048</v>
      </c>
      <c r="G61" s="13">
        <f t="shared" si="22"/>
        <v>283779</v>
      </c>
      <c r="H61" s="13">
        <f t="shared" si="22"/>
        <v>271269</v>
      </c>
      <c r="I61" s="297" t="s">
        <v>218</v>
      </c>
      <c r="J61" s="298"/>
      <c r="K61" s="229" t="s">
        <v>87</v>
      </c>
      <c r="L61" s="36">
        <f aca="true" t="shared" si="23" ref="L61:Q61">SUM(L63:L67)</f>
        <v>3608</v>
      </c>
      <c r="M61" s="5">
        <f t="shared" si="23"/>
        <v>1288</v>
      </c>
      <c r="N61" s="5">
        <f t="shared" si="23"/>
        <v>2320</v>
      </c>
      <c r="O61" s="13">
        <f t="shared" si="23"/>
        <v>312836</v>
      </c>
      <c r="P61" s="5">
        <f t="shared" si="23"/>
        <v>111621</v>
      </c>
      <c r="Q61" s="5">
        <f t="shared" si="23"/>
        <v>201215</v>
      </c>
    </row>
    <row r="62" spans="1:14" s="126" customFormat="1" ht="3.75" customHeight="1">
      <c r="A62" s="47"/>
      <c r="B62" s="43"/>
      <c r="C62" s="35"/>
      <c r="D62" s="35"/>
      <c r="E62" s="35"/>
      <c r="F62" s="35"/>
      <c r="G62" s="35"/>
      <c r="H62" s="35"/>
      <c r="I62" s="48"/>
      <c r="J62" s="47"/>
      <c r="K62" s="43"/>
      <c r="L62" s="36"/>
      <c r="M62" s="36"/>
      <c r="N62" s="36"/>
    </row>
    <row r="63" spans="1:17" s="126" customFormat="1" ht="15.75" customHeight="1">
      <c r="A63" s="47">
        <v>55</v>
      </c>
      <c r="B63" s="43"/>
      <c r="C63" s="13">
        <f>SUM(D63:E63)</f>
        <v>2058</v>
      </c>
      <c r="D63" s="202">
        <v>1029</v>
      </c>
      <c r="E63" s="204">
        <v>1029</v>
      </c>
      <c r="F63" s="57">
        <f aca="true" t="shared" si="24" ref="F63:H67">$A63*C63</f>
        <v>113190</v>
      </c>
      <c r="G63" s="57">
        <f t="shared" si="24"/>
        <v>56595</v>
      </c>
      <c r="H63" s="57">
        <f t="shared" si="24"/>
        <v>56595</v>
      </c>
      <c r="I63" s="297">
        <v>85</v>
      </c>
      <c r="J63" s="298"/>
      <c r="K63" s="43"/>
      <c r="L63" s="13">
        <f>SUM(M63:N63)</f>
        <v>926</v>
      </c>
      <c r="M63" s="202">
        <v>333</v>
      </c>
      <c r="N63" s="202">
        <v>593</v>
      </c>
      <c r="O63" s="188">
        <f aca="true" t="shared" si="25" ref="O63:Q67">$I63*L63</f>
        <v>78710</v>
      </c>
      <c r="P63" s="188">
        <f t="shared" si="25"/>
        <v>28305</v>
      </c>
      <c r="Q63" s="188">
        <f t="shared" si="25"/>
        <v>50405</v>
      </c>
    </row>
    <row r="64" spans="1:17" s="126" customFormat="1" ht="15.75" customHeight="1">
      <c r="A64" s="47">
        <v>56</v>
      </c>
      <c r="B64" s="43"/>
      <c r="C64" s="13">
        <f>SUM(D64:E64)</f>
        <v>2015</v>
      </c>
      <c r="D64" s="202">
        <v>1055</v>
      </c>
      <c r="E64" s="204">
        <v>960</v>
      </c>
      <c r="F64" s="57">
        <f t="shared" si="24"/>
        <v>112840</v>
      </c>
      <c r="G64" s="57">
        <f t="shared" si="24"/>
        <v>59080</v>
      </c>
      <c r="H64" s="57">
        <f t="shared" si="24"/>
        <v>53760</v>
      </c>
      <c r="I64" s="297">
        <v>86</v>
      </c>
      <c r="J64" s="298"/>
      <c r="K64" s="43"/>
      <c r="L64" s="13">
        <f>SUM(M64:N64)</f>
        <v>842</v>
      </c>
      <c r="M64" s="202">
        <v>322</v>
      </c>
      <c r="N64" s="202">
        <v>520</v>
      </c>
      <c r="O64" s="188">
        <f t="shared" si="25"/>
        <v>72412</v>
      </c>
      <c r="P64" s="188">
        <f t="shared" si="25"/>
        <v>27692</v>
      </c>
      <c r="Q64" s="188">
        <f t="shared" si="25"/>
        <v>44720</v>
      </c>
    </row>
    <row r="65" spans="1:17" s="126" customFormat="1" ht="15.75" customHeight="1">
      <c r="A65" s="47">
        <v>57</v>
      </c>
      <c r="B65" s="43"/>
      <c r="C65" s="13">
        <f>SUM(D65:E65)</f>
        <v>1881</v>
      </c>
      <c r="D65" s="202">
        <v>979</v>
      </c>
      <c r="E65" s="204">
        <v>902</v>
      </c>
      <c r="F65" s="57">
        <f t="shared" si="24"/>
        <v>107217</v>
      </c>
      <c r="G65" s="57">
        <f t="shared" si="24"/>
        <v>55803</v>
      </c>
      <c r="H65" s="57">
        <f t="shared" si="24"/>
        <v>51414</v>
      </c>
      <c r="I65" s="297">
        <v>87</v>
      </c>
      <c r="J65" s="298"/>
      <c r="K65" s="43"/>
      <c r="L65" s="13">
        <f>SUM(M65:N65)</f>
        <v>697</v>
      </c>
      <c r="M65" s="202">
        <v>242</v>
      </c>
      <c r="N65" s="202">
        <v>455</v>
      </c>
      <c r="O65" s="188">
        <f t="shared" si="25"/>
        <v>60639</v>
      </c>
      <c r="P65" s="188">
        <f t="shared" si="25"/>
        <v>21054</v>
      </c>
      <c r="Q65" s="188">
        <f t="shared" si="25"/>
        <v>39585</v>
      </c>
    </row>
    <row r="66" spans="1:17" s="126" customFormat="1" ht="15.75" customHeight="1">
      <c r="A66" s="47">
        <v>58</v>
      </c>
      <c r="B66" s="43"/>
      <c r="C66" s="13">
        <f>SUM(D66:E66)</f>
        <v>1927</v>
      </c>
      <c r="D66" s="202">
        <v>979</v>
      </c>
      <c r="E66" s="204">
        <v>948</v>
      </c>
      <c r="F66" s="57">
        <f t="shared" si="24"/>
        <v>111766</v>
      </c>
      <c r="G66" s="57">
        <f t="shared" si="24"/>
        <v>56782</v>
      </c>
      <c r="H66" s="57">
        <f t="shared" si="24"/>
        <v>54984</v>
      </c>
      <c r="I66" s="297">
        <v>88</v>
      </c>
      <c r="J66" s="298"/>
      <c r="K66" s="43"/>
      <c r="L66" s="13">
        <f>SUM(M66:N66)</f>
        <v>652</v>
      </c>
      <c r="M66" s="202">
        <v>229</v>
      </c>
      <c r="N66" s="202">
        <v>423</v>
      </c>
      <c r="O66" s="188">
        <f t="shared" si="25"/>
        <v>57376</v>
      </c>
      <c r="P66" s="188">
        <f t="shared" si="25"/>
        <v>20152</v>
      </c>
      <c r="Q66" s="188">
        <f t="shared" si="25"/>
        <v>37224</v>
      </c>
    </row>
    <row r="67" spans="1:17" s="126" customFormat="1" ht="15.75" customHeight="1">
      <c r="A67" s="47">
        <v>59</v>
      </c>
      <c r="B67" s="43"/>
      <c r="C67" s="13">
        <f>SUM(D67:E67)</f>
        <v>1865</v>
      </c>
      <c r="D67" s="202">
        <v>941</v>
      </c>
      <c r="E67" s="204">
        <v>924</v>
      </c>
      <c r="F67" s="57">
        <f t="shared" si="24"/>
        <v>110035</v>
      </c>
      <c r="G67" s="57">
        <f t="shared" si="24"/>
        <v>55519</v>
      </c>
      <c r="H67" s="57">
        <f t="shared" si="24"/>
        <v>54516</v>
      </c>
      <c r="I67" s="297">
        <v>89</v>
      </c>
      <c r="J67" s="298"/>
      <c r="K67" s="43"/>
      <c r="L67" s="13">
        <f>SUM(M67:N67)</f>
        <v>491</v>
      </c>
      <c r="M67" s="202">
        <v>162</v>
      </c>
      <c r="N67" s="202">
        <v>329</v>
      </c>
      <c r="O67" s="188">
        <f t="shared" si="25"/>
        <v>43699</v>
      </c>
      <c r="P67" s="188">
        <f t="shared" si="25"/>
        <v>14418</v>
      </c>
      <c r="Q67" s="188">
        <f t="shared" si="25"/>
        <v>29281</v>
      </c>
    </row>
    <row r="68" spans="1:14" s="126" customFormat="1" ht="6" customHeight="1">
      <c r="A68" s="47"/>
      <c r="B68" s="43"/>
      <c r="C68" s="35"/>
      <c r="D68" s="35"/>
      <c r="E68" s="203"/>
      <c r="F68" s="35"/>
      <c r="G68" s="35"/>
      <c r="H68" s="35"/>
      <c r="I68" s="48"/>
      <c r="J68" s="47"/>
      <c r="K68" s="43"/>
      <c r="L68" s="36"/>
      <c r="M68" s="35"/>
      <c r="N68" s="35"/>
    </row>
    <row r="69" spans="1:17" s="126" customFormat="1" ht="15.75" customHeight="1">
      <c r="A69" s="47" t="s">
        <v>219</v>
      </c>
      <c r="B69" s="43"/>
      <c r="C69" s="35">
        <f aca="true" t="shared" si="26" ref="C69:H69">SUM(C71:C75)</f>
        <v>9681</v>
      </c>
      <c r="D69" s="35">
        <f t="shared" si="26"/>
        <v>4850</v>
      </c>
      <c r="E69" s="203">
        <f t="shared" si="26"/>
        <v>4831</v>
      </c>
      <c r="F69" s="13">
        <f t="shared" si="26"/>
        <v>600776</v>
      </c>
      <c r="G69" s="13">
        <f t="shared" si="26"/>
        <v>300858</v>
      </c>
      <c r="H69" s="13">
        <f t="shared" si="26"/>
        <v>299918</v>
      </c>
      <c r="I69" s="297" t="s">
        <v>220</v>
      </c>
      <c r="J69" s="298"/>
      <c r="K69" s="43"/>
      <c r="L69" s="36">
        <f aca="true" t="shared" si="27" ref="L69:Q69">SUM(L71:L75)</f>
        <v>1461</v>
      </c>
      <c r="M69" s="13">
        <f t="shared" si="27"/>
        <v>382</v>
      </c>
      <c r="N69" s="13">
        <f t="shared" si="27"/>
        <v>1079</v>
      </c>
      <c r="O69" s="13">
        <f t="shared" si="27"/>
        <v>133742</v>
      </c>
      <c r="P69" s="5">
        <f t="shared" si="27"/>
        <v>34883</v>
      </c>
      <c r="Q69" s="5">
        <f t="shared" si="27"/>
        <v>98859</v>
      </c>
    </row>
    <row r="70" spans="1:14" s="126" customFormat="1" ht="3.75" customHeight="1">
      <c r="A70" s="47"/>
      <c r="B70" s="43"/>
      <c r="C70" s="35"/>
      <c r="D70" s="35"/>
      <c r="E70" s="203"/>
      <c r="F70" s="35"/>
      <c r="G70" s="35"/>
      <c r="H70" s="35"/>
      <c r="I70" s="48"/>
      <c r="J70" s="47"/>
      <c r="K70" s="43"/>
      <c r="L70" s="36"/>
      <c r="M70" s="35"/>
      <c r="N70" s="35"/>
    </row>
    <row r="71" spans="1:17" s="126" customFormat="1" ht="15.75" customHeight="1">
      <c r="A71" s="47">
        <v>60</v>
      </c>
      <c r="B71" s="43"/>
      <c r="C71" s="13">
        <f>SUM(D71:E71)</f>
        <v>1809</v>
      </c>
      <c r="D71" s="202">
        <v>931</v>
      </c>
      <c r="E71" s="204">
        <v>878</v>
      </c>
      <c r="F71" s="57">
        <f aca="true" t="shared" si="28" ref="F71:H75">$A71*C71</f>
        <v>108540</v>
      </c>
      <c r="G71" s="57">
        <f t="shared" si="28"/>
        <v>55860</v>
      </c>
      <c r="H71" s="57">
        <f t="shared" si="28"/>
        <v>52680</v>
      </c>
      <c r="I71" s="297">
        <v>90</v>
      </c>
      <c r="J71" s="298"/>
      <c r="K71" s="43"/>
      <c r="L71" s="13">
        <f>SUM(M71:N71)</f>
        <v>428</v>
      </c>
      <c r="M71" s="202">
        <v>133</v>
      </c>
      <c r="N71" s="202">
        <v>295</v>
      </c>
      <c r="O71" s="188">
        <f aca="true" t="shared" si="29" ref="O71:Q75">$I71*L71</f>
        <v>38520</v>
      </c>
      <c r="P71" s="188">
        <f t="shared" si="29"/>
        <v>11970</v>
      </c>
      <c r="Q71" s="188">
        <f t="shared" si="29"/>
        <v>26550</v>
      </c>
    </row>
    <row r="72" spans="1:17" s="126" customFormat="1" ht="15.75" customHeight="1">
      <c r="A72" s="47">
        <v>61</v>
      </c>
      <c r="B72" s="43"/>
      <c r="C72" s="13">
        <f>SUM(D72:E72)</f>
        <v>1907</v>
      </c>
      <c r="D72" s="202">
        <v>960</v>
      </c>
      <c r="E72" s="204">
        <v>947</v>
      </c>
      <c r="F72" s="57">
        <f t="shared" si="28"/>
        <v>116327</v>
      </c>
      <c r="G72" s="57">
        <f t="shared" si="28"/>
        <v>58560</v>
      </c>
      <c r="H72" s="57">
        <f t="shared" si="28"/>
        <v>57767</v>
      </c>
      <c r="I72" s="297">
        <v>91</v>
      </c>
      <c r="J72" s="298"/>
      <c r="K72" s="43"/>
      <c r="L72" s="13">
        <f>SUM(M72:N72)</f>
        <v>375</v>
      </c>
      <c r="M72" s="202">
        <v>106</v>
      </c>
      <c r="N72" s="202">
        <v>269</v>
      </c>
      <c r="O72" s="188">
        <f t="shared" si="29"/>
        <v>34125</v>
      </c>
      <c r="P72" s="188">
        <f t="shared" si="29"/>
        <v>9646</v>
      </c>
      <c r="Q72" s="188">
        <f t="shared" si="29"/>
        <v>24479</v>
      </c>
    </row>
    <row r="73" spans="1:17" s="126" customFormat="1" ht="15.75" customHeight="1">
      <c r="A73" s="47">
        <v>62</v>
      </c>
      <c r="B73" s="43"/>
      <c r="C73" s="13">
        <f>SUM(D73:E73)</f>
        <v>1969</v>
      </c>
      <c r="D73" s="202">
        <v>982</v>
      </c>
      <c r="E73" s="204">
        <v>987</v>
      </c>
      <c r="F73" s="57">
        <f t="shared" si="28"/>
        <v>122078</v>
      </c>
      <c r="G73" s="57">
        <f t="shared" si="28"/>
        <v>60884</v>
      </c>
      <c r="H73" s="57">
        <f t="shared" si="28"/>
        <v>61194</v>
      </c>
      <c r="I73" s="297">
        <v>92</v>
      </c>
      <c r="J73" s="298"/>
      <c r="K73" s="43"/>
      <c r="L73" s="13">
        <f>SUM(M73:N73)</f>
        <v>262</v>
      </c>
      <c r="M73" s="202">
        <v>60</v>
      </c>
      <c r="N73" s="202">
        <v>202</v>
      </c>
      <c r="O73" s="188">
        <f t="shared" si="29"/>
        <v>24104</v>
      </c>
      <c r="P73" s="188">
        <f t="shared" si="29"/>
        <v>5520</v>
      </c>
      <c r="Q73" s="188">
        <f t="shared" si="29"/>
        <v>18584</v>
      </c>
    </row>
    <row r="74" spans="1:17" s="126" customFormat="1" ht="15.75" customHeight="1">
      <c r="A74" s="47">
        <v>63</v>
      </c>
      <c r="B74" s="43"/>
      <c r="C74" s="13">
        <f>SUM(D74:E74)</f>
        <v>1913</v>
      </c>
      <c r="D74" s="202">
        <v>974</v>
      </c>
      <c r="E74" s="204">
        <v>939</v>
      </c>
      <c r="F74" s="57">
        <f t="shared" si="28"/>
        <v>120519</v>
      </c>
      <c r="G74" s="57">
        <f t="shared" si="28"/>
        <v>61362</v>
      </c>
      <c r="H74" s="57">
        <f t="shared" si="28"/>
        <v>59157</v>
      </c>
      <c r="I74" s="297">
        <v>93</v>
      </c>
      <c r="J74" s="298"/>
      <c r="K74" s="43"/>
      <c r="L74" s="13">
        <f>SUM(M74:N74)</f>
        <v>231</v>
      </c>
      <c r="M74" s="202">
        <v>55</v>
      </c>
      <c r="N74" s="202">
        <v>176</v>
      </c>
      <c r="O74" s="188">
        <f t="shared" si="29"/>
        <v>21483</v>
      </c>
      <c r="P74" s="188">
        <f t="shared" si="29"/>
        <v>5115</v>
      </c>
      <c r="Q74" s="188">
        <f t="shared" si="29"/>
        <v>16368</v>
      </c>
    </row>
    <row r="75" spans="1:17" s="126" customFormat="1" ht="15.75" customHeight="1">
      <c r="A75" s="47">
        <v>64</v>
      </c>
      <c r="B75" s="43"/>
      <c r="C75" s="13">
        <f>SUM(D75:E75)</f>
        <v>2083</v>
      </c>
      <c r="D75" s="202">
        <v>1003</v>
      </c>
      <c r="E75" s="204">
        <v>1080</v>
      </c>
      <c r="F75" s="57">
        <f t="shared" si="28"/>
        <v>133312</v>
      </c>
      <c r="G75" s="57">
        <f t="shared" si="28"/>
        <v>64192</v>
      </c>
      <c r="H75" s="57">
        <f t="shared" si="28"/>
        <v>69120</v>
      </c>
      <c r="I75" s="297">
        <v>94</v>
      </c>
      <c r="J75" s="298"/>
      <c r="K75" s="43"/>
      <c r="L75" s="13">
        <f>SUM(M75:N75)</f>
        <v>165</v>
      </c>
      <c r="M75" s="202">
        <v>28</v>
      </c>
      <c r="N75" s="202">
        <v>137</v>
      </c>
      <c r="O75" s="188">
        <f t="shared" si="29"/>
        <v>15510</v>
      </c>
      <c r="P75" s="188">
        <f t="shared" si="29"/>
        <v>2632</v>
      </c>
      <c r="Q75" s="188">
        <f t="shared" si="29"/>
        <v>12878</v>
      </c>
    </row>
    <row r="76" spans="1:14" s="126" customFormat="1" ht="6" customHeight="1">
      <c r="A76" s="47"/>
      <c r="B76" s="43"/>
      <c r="C76" s="35"/>
      <c r="D76" s="35"/>
      <c r="E76" s="203"/>
      <c r="F76" s="35"/>
      <c r="G76" s="35"/>
      <c r="H76" s="35"/>
      <c r="I76" s="48"/>
      <c r="J76" s="47"/>
      <c r="K76" s="43"/>
      <c r="L76" s="36"/>
      <c r="M76" s="35"/>
      <c r="N76" s="35"/>
    </row>
    <row r="77" spans="1:17" s="126" customFormat="1" ht="15.75" customHeight="1">
      <c r="A77" s="47" t="s">
        <v>221</v>
      </c>
      <c r="B77" s="43"/>
      <c r="C77" s="35">
        <f aca="true" t="shared" si="30" ref="C77:H77">SUM(C79:C83)</f>
        <v>12533</v>
      </c>
      <c r="D77" s="35">
        <f t="shared" si="30"/>
        <v>6097</v>
      </c>
      <c r="E77" s="203">
        <f t="shared" si="30"/>
        <v>6436</v>
      </c>
      <c r="F77" s="13">
        <f t="shared" si="30"/>
        <v>840981</v>
      </c>
      <c r="G77" s="13">
        <f t="shared" si="30"/>
        <v>409051</v>
      </c>
      <c r="H77" s="13">
        <f t="shared" si="30"/>
        <v>431930</v>
      </c>
      <c r="I77" s="297" t="s">
        <v>222</v>
      </c>
      <c r="J77" s="298"/>
      <c r="K77" s="43"/>
      <c r="L77" s="36">
        <f aca="true" t="shared" si="31" ref="L77:Q77">SUM(L79:L83)</f>
        <v>405</v>
      </c>
      <c r="M77" s="13">
        <f t="shared" si="31"/>
        <v>66</v>
      </c>
      <c r="N77" s="13">
        <f t="shared" si="31"/>
        <v>339</v>
      </c>
      <c r="O77" s="13">
        <f t="shared" si="31"/>
        <v>39021</v>
      </c>
      <c r="P77" s="5">
        <f t="shared" si="31"/>
        <v>6359</v>
      </c>
      <c r="Q77" s="5">
        <f t="shared" si="31"/>
        <v>32662</v>
      </c>
    </row>
    <row r="78" spans="1:14" s="126" customFormat="1" ht="3.75" customHeight="1">
      <c r="A78" s="47"/>
      <c r="B78" s="43"/>
      <c r="C78" s="35"/>
      <c r="D78" s="35"/>
      <c r="E78" s="203"/>
      <c r="F78" s="35"/>
      <c r="G78" s="35"/>
      <c r="H78" s="35"/>
      <c r="I78" s="48"/>
      <c r="J78" s="47"/>
      <c r="K78" s="43"/>
      <c r="L78" s="36"/>
      <c r="M78" s="35"/>
      <c r="N78" s="35"/>
    </row>
    <row r="79" spans="1:17" s="126" customFormat="1" ht="15.75" customHeight="1">
      <c r="A79" s="47">
        <v>65</v>
      </c>
      <c r="B79" s="43"/>
      <c r="C79" s="13">
        <f>SUM(D79:E79)</f>
        <v>2209</v>
      </c>
      <c r="D79" s="202">
        <v>1099</v>
      </c>
      <c r="E79" s="204">
        <v>1110</v>
      </c>
      <c r="F79" s="57">
        <f aca="true" t="shared" si="32" ref="F79:H83">$A79*C79</f>
        <v>143585</v>
      </c>
      <c r="G79" s="57">
        <f t="shared" si="32"/>
        <v>71435</v>
      </c>
      <c r="H79" s="57">
        <f t="shared" si="32"/>
        <v>72150</v>
      </c>
      <c r="I79" s="297">
        <v>95</v>
      </c>
      <c r="J79" s="298"/>
      <c r="K79" s="43"/>
      <c r="L79" s="13">
        <f>SUM(M79:N79)</f>
        <v>142</v>
      </c>
      <c r="M79" s="202">
        <v>20</v>
      </c>
      <c r="N79" s="202">
        <v>122</v>
      </c>
      <c r="O79" s="188">
        <f aca="true" t="shared" si="33" ref="O79:Q83">$I79*L79</f>
        <v>13490</v>
      </c>
      <c r="P79" s="188">
        <f t="shared" si="33"/>
        <v>1900</v>
      </c>
      <c r="Q79" s="188">
        <f t="shared" si="33"/>
        <v>11590</v>
      </c>
    </row>
    <row r="80" spans="1:17" s="126" customFormat="1" ht="15.75" customHeight="1">
      <c r="A80" s="47">
        <v>66</v>
      </c>
      <c r="B80" s="43"/>
      <c r="C80" s="13">
        <f>SUM(D80:E80)</f>
        <v>2400</v>
      </c>
      <c r="D80" s="202">
        <v>1162</v>
      </c>
      <c r="E80" s="204">
        <v>1238</v>
      </c>
      <c r="F80" s="57">
        <f t="shared" si="32"/>
        <v>158400</v>
      </c>
      <c r="G80" s="57">
        <f t="shared" si="32"/>
        <v>76692</v>
      </c>
      <c r="H80" s="57">
        <f t="shared" si="32"/>
        <v>81708</v>
      </c>
      <c r="I80" s="297">
        <v>96</v>
      </c>
      <c r="J80" s="298"/>
      <c r="K80" s="43"/>
      <c r="L80" s="13">
        <f>SUM(M80:N80)</f>
        <v>95</v>
      </c>
      <c r="M80" s="202">
        <v>18</v>
      </c>
      <c r="N80" s="202">
        <v>77</v>
      </c>
      <c r="O80" s="188">
        <f t="shared" si="33"/>
        <v>9120</v>
      </c>
      <c r="P80" s="188">
        <f t="shared" si="33"/>
        <v>1728</v>
      </c>
      <c r="Q80" s="188">
        <f t="shared" si="33"/>
        <v>7392</v>
      </c>
    </row>
    <row r="81" spans="1:17" s="126" customFormat="1" ht="15.75" customHeight="1">
      <c r="A81" s="47">
        <v>67</v>
      </c>
      <c r="B81" s="43"/>
      <c r="C81" s="13">
        <f>SUM(D81:E81)</f>
        <v>2558</v>
      </c>
      <c r="D81" s="202">
        <v>1280</v>
      </c>
      <c r="E81" s="204">
        <v>1278</v>
      </c>
      <c r="F81" s="57">
        <f t="shared" si="32"/>
        <v>171386</v>
      </c>
      <c r="G81" s="57">
        <f t="shared" si="32"/>
        <v>85760</v>
      </c>
      <c r="H81" s="57">
        <f t="shared" si="32"/>
        <v>85626</v>
      </c>
      <c r="I81" s="297">
        <v>97</v>
      </c>
      <c r="J81" s="298"/>
      <c r="K81" s="43"/>
      <c r="L81" s="13">
        <f>SUM(M81:N81)</f>
        <v>83</v>
      </c>
      <c r="M81" s="202">
        <v>17</v>
      </c>
      <c r="N81" s="202">
        <v>66</v>
      </c>
      <c r="O81" s="188">
        <f t="shared" si="33"/>
        <v>8051</v>
      </c>
      <c r="P81" s="188">
        <f t="shared" si="33"/>
        <v>1649</v>
      </c>
      <c r="Q81" s="188">
        <f t="shared" si="33"/>
        <v>6402</v>
      </c>
    </row>
    <row r="82" spans="1:17" s="126" customFormat="1" ht="15.75" customHeight="1">
      <c r="A82" s="47">
        <v>68</v>
      </c>
      <c r="B82" s="43"/>
      <c r="C82" s="13">
        <f>SUM(D82:E82)</f>
        <v>2644</v>
      </c>
      <c r="D82" s="202">
        <v>1200</v>
      </c>
      <c r="E82" s="204">
        <v>1444</v>
      </c>
      <c r="F82" s="57">
        <f t="shared" si="32"/>
        <v>179792</v>
      </c>
      <c r="G82" s="57">
        <f t="shared" si="32"/>
        <v>81600</v>
      </c>
      <c r="H82" s="57">
        <f t="shared" si="32"/>
        <v>98192</v>
      </c>
      <c r="I82" s="297">
        <v>98</v>
      </c>
      <c r="J82" s="298"/>
      <c r="K82" s="43"/>
      <c r="L82" s="13">
        <f>SUM(M82:N82)</f>
        <v>55</v>
      </c>
      <c r="M82" s="202">
        <v>7</v>
      </c>
      <c r="N82" s="202">
        <v>48</v>
      </c>
      <c r="O82" s="188">
        <f t="shared" si="33"/>
        <v>5390</v>
      </c>
      <c r="P82" s="188">
        <f t="shared" si="33"/>
        <v>686</v>
      </c>
      <c r="Q82" s="188">
        <f t="shared" si="33"/>
        <v>4704</v>
      </c>
    </row>
    <row r="83" spans="1:17" s="126" customFormat="1" ht="15.75" customHeight="1">
      <c r="A83" s="47">
        <v>69</v>
      </c>
      <c r="B83" s="43"/>
      <c r="C83" s="13">
        <f>SUM(D83:E83)</f>
        <v>2722</v>
      </c>
      <c r="D83" s="202">
        <v>1356</v>
      </c>
      <c r="E83" s="204">
        <v>1366</v>
      </c>
      <c r="F83" s="57">
        <f t="shared" si="32"/>
        <v>187818</v>
      </c>
      <c r="G83" s="57">
        <f t="shared" si="32"/>
        <v>93564</v>
      </c>
      <c r="H83" s="57">
        <f t="shared" si="32"/>
        <v>94254</v>
      </c>
      <c r="I83" s="297">
        <v>99</v>
      </c>
      <c r="J83" s="298"/>
      <c r="K83" s="43"/>
      <c r="L83" s="13">
        <f>SUM(M83:N83)</f>
        <v>30</v>
      </c>
      <c r="M83" s="202">
        <v>4</v>
      </c>
      <c r="N83" s="202">
        <v>26</v>
      </c>
      <c r="O83" s="188">
        <f t="shared" si="33"/>
        <v>2970</v>
      </c>
      <c r="P83" s="188">
        <f t="shared" si="33"/>
        <v>396</v>
      </c>
      <c r="Q83" s="188">
        <f t="shared" si="33"/>
        <v>2574</v>
      </c>
    </row>
    <row r="84" spans="1:14" s="126" customFormat="1" ht="6" customHeight="1">
      <c r="A84" s="47"/>
      <c r="B84" s="43"/>
      <c r="C84" s="35"/>
      <c r="D84" s="35"/>
      <c r="E84" s="203"/>
      <c r="F84" s="35"/>
      <c r="G84" s="35"/>
      <c r="H84" s="35"/>
      <c r="I84" s="42"/>
      <c r="J84" s="34"/>
      <c r="K84" s="43"/>
      <c r="L84" s="36"/>
      <c r="M84" s="35"/>
      <c r="N84" s="35"/>
    </row>
    <row r="85" spans="1:17" s="126" customFormat="1" ht="15.75" customHeight="1">
      <c r="A85" s="47" t="s">
        <v>223</v>
      </c>
      <c r="B85" s="43"/>
      <c r="C85" s="35">
        <f aca="true" t="shared" si="34" ref="C85:H85">SUM(C87:C91)</f>
        <v>10012</v>
      </c>
      <c r="D85" s="35">
        <f t="shared" si="34"/>
        <v>4614</v>
      </c>
      <c r="E85" s="203">
        <f t="shared" si="34"/>
        <v>5398</v>
      </c>
      <c r="F85" s="13">
        <f t="shared" si="34"/>
        <v>721614</v>
      </c>
      <c r="G85" s="13">
        <f t="shared" si="34"/>
        <v>332557</v>
      </c>
      <c r="H85" s="13">
        <f t="shared" si="34"/>
        <v>389057</v>
      </c>
      <c r="I85" s="297" t="s">
        <v>103</v>
      </c>
      <c r="J85" s="298"/>
      <c r="K85" s="299"/>
      <c r="L85" s="36">
        <f>M85+N85</f>
        <v>72</v>
      </c>
      <c r="M85" s="13">
        <v>6</v>
      </c>
      <c r="N85" s="35">
        <v>66</v>
      </c>
      <c r="O85" s="188">
        <f>100*L85</f>
        <v>7200</v>
      </c>
      <c r="P85" s="188">
        <f>100*M85</f>
        <v>600</v>
      </c>
      <c r="Q85" s="188">
        <f>100*N85</f>
        <v>6600</v>
      </c>
    </row>
    <row r="86" spans="1:14" s="126" customFormat="1" ht="3.75" customHeight="1">
      <c r="A86" s="47"/>
      <c r="B86" s="43"/>
      <c r="C86" s="35"/>
      <c r="D86" s="35"/>
      <c r="E86" s="203"/>
      <c r="F86" s="35"/>
      <c r="G86" s="35"/>
      <c r="H86" s="35"/>
      <c r="I86" s="48"/>
      <c r="J86" s="47"/>
      <c r="K86" s="14"/>
      <c r="L86" s="36"/>
      <c r="M86" s="35"/>
      <c r="N86" s="35"/>
    </row>
    <row r="87" spans="1:14" s="126" customFormat="1" ht="15.75" customHeight="1">
      <c r="A87" s="47">
        <v>70</v>
      </c>
      <c r="B87" s="43"/>
      <c r="C87" s="13">
        <f>SUM(D87:E87)</f>
        <v>1944</v>
      </c>
      <c r="D87" s="202">
        <v>912</v>
      </c>
      <c r="E87" s="204">
        <v>1032</v>
      </c>
      <c r="F87" s="57">
        <f aca="true" t="shared" si="35" ref="F87:H91">$A87*C87</f>
        <v>136080</v>
      </c>
      <c r="G87" s="57">
        <f t="shared" si="35"/>
        <v>63840</v>
      </c>
      <c r="H87" s="57">
        <f t="shared" si="35"/>
        <v>72240</v>
      </c>
      <c r="I87" s="297" t="s">
        <v>89</v>
      </c>
      <c r="J87" s="298"/>
      <c r="K87" s="299"/>
      <c r="L87" s="131">
        <f>SUM(M87:N87)</f>
        <v>0</v>
      </c>
      <c r="M87" s="131">
        <v>0</v>
      </c>
      <c r="N87" s="131">
        <v>0</v>
      </c>
    </row>
    <row r="88" spans="1:14" s="126" customFormat="1" ht="15.75" customHeight="1">
      <c r="A88" s="47">
        <v>71</v>
      </c>
      <c r="B88" s="43"/>
      <c r="C88" s="13">
        <f>SUM(D88:E88)</f>
        <v>1742</v>
      </c>
      <c r="D88" s="202">
        <v>793</v>
      </c>
      <c r="E88" s="204">
        <v>949</v>
      </c>
      <c r="F88" s="57">
        <f t="shared" si="35"/>
        <v>123682</v>
      </c>
      <c r="G88" s="57">
        <f t="shared" si="35"/>
        <v>56303</v>
      </c>
      <c r="H88" s="57">
        <f t="shared" si="35"/>
        <v>67379</v>
      </c>
      <c r="I88" s="48"/>
      <c r="J88" s="47"/>
      <c r="K88" s="14"/>
      <c r="L88" s="131"/>
      <c r="M88" s="131"/>
      <c r="N88" s="131"/>
    </row>
    <row r="89" spans="1:14" s="126" customFormat="1" ht="15.75" customHeight="1">
      <c r="A89" s="47">
        <v>72</v>
      </c>
      <c r="B89" s="43"/>
      <c r="C89" s="13">
        <f>SUM(D89:E89)</f>
        <v>2024</v>
      </c>
      <c r="D89" s="202">
        <v>932</v>
      </c>
      <c r="E89" s="204">
        <v>1092</v>
      </c>
      <c r="F89" s="57">
        <f t="shared" si="35"/>
        <v>145728</v>
      </c>
      <c r="G89" s="57">
        <f t="shared" si="35"/>
        <v>67104</v>
      </c>
      <c r="H89" s="57">
        <f t="shared" si="35"/>
        <v>78624</v>
      </c>
      <c r="I89" s="123"/>
      <c r="J89" s="124"/>
      <c r="K89" s="125"/>
      <c r="L89" s="130"/>
      <c r="M89" s="130"/>
      <c r="N89" s="130"/>
    </row>
    <row r="90" spans="1:14" s="126" customFormat="1" ht="15.75" customHeight="1">
      <c r="A90" s="47">
        <v>73</v>
      </c>
      <c r="B90" s="43"/>
      <c r="C90" s="13">
        <f>SUM(D90:E90)</f>
        <v>2224</v>
      </c>
      <c r="D90" s="202">
        <v>988</v>
      </c>
      <c r="E90" s="204">
        <v>1236</v>
      </c>
      <c r="F90" s="57">
        <f t="shared" si="35"/>
        <v>162352</v>
      </c>
      <c r="G90" s="57">
        <f t="shared" si="35"/>
        <v>72124</v>
      </c>
      <c r="H90" s="57">
        <f t="shared" si="35"/>
        <v>90228</v>
      </c>
      <c r="I90" s="44"/>
      <c r="J90" s="9"/>
      <c r="K90" s="45"/>
      <c r="L90" s="36"/>
      <c r="M90" s="36"/>
      <c r="N90" s="36"/>
    </row>
    <row r="91" spans="1:14" s="126" customFormat="1" ht="15.75" customHeight="1">
      <c r="A91" s="47">
        <v>74</v>
      </c>
      <c r="B91" s="43"/>
      <c r="C91" s="13">
        <f>SUM(D91:E91)</f>
        <v>2078</v>
      </c>
      <c r="D91" s="202">
        <v>989</v>
      </c>
      <c r="E91" s="204">
        <v>1089</v>
      </c>
      <c r="F91" s="57">
        <f t="shared" si="35"/>
        <v>153772</v>
      </c>
      <c r="G91" s="57">
        <f t="shared" si="35"/>
        <v>73186</v>
      </c>
      <c r="H91" s="57">
        <f t="shared" si="35"/>
        <v>80586</v>
      </c>
      <c r="I91" s="44"/>
      <c r="J91" s="9"/>
      <c r="K91" s="45"/>
      <c r="L91" s="231"/>
      <c r="M91" s="46"/>
      <c r="N91" s="46"/>
    </row>
    <row r="92" spans="1:14" s="126" customFormat="1" ht="6" customHeight="1">
      <c r="A92" s="47"/>
      <c r="B92" s="43"/>
      <c r="C92" s="35"/>
      <c r="D92" s="35"/>
      <c r="E92" s="203"/>
      <c r="F92" s="35"/>
      <c r="G92" s="35"/>
      <c r="H92" s="35"/>
      <c r="I92" s="44"/>
      <c r="J92" s="9"/>
      <c r="K92" s="45"/>
      <c r="L92" s="231"/>
      <c r="M92" s="46"/>
      <c r="N92" s="46"/>
    </row>
    <row r="93" spans="1:14" s="126" customFormat="1" ht="15.75" customHeight="1">
      <c r="A93" s="47" t="s">
        <v>224</v>
      </c>
      <c r="B93" s="43"/>
      <c r="C93" s="35">
        <f aca="true" t="shared" si="36" ref="C93:H93">SUM(C95:C99)</f>
        <v>8735</v>
      </c>
      <c r="D93" s="35">
        <f t="shared" si="36"/>
        <v>3778</v>
      </c>
      <c r="E93" s="203">
        <f t="shared" si="36"/>
        <v>4957</v>
      </c>
      <c r="F93" s="13">
        <f t="shared" si="36"/>
        <v>671299</v>
      </c>
      <c r="G93" s="13">
        <f t="shared" si="36"/>
        <v>290187</v>
      </c>
      <c r="H93" s="13">
        <f t="shared" si="36"/>
        <v>381112</v>
      </c>
      <c r="I93" s="44"/>
      <c r="J93" s="9"/>
      <c r="K93" s="45"/>
      <c r="L93" s="231"/>
      <c r="M93" s="46"/>
      <c r="N93" s="46"/>
    </row>
    <row r="94" spans="1:14" s="126" customFormat="1" ht="3.75" customHeight="1">
      <c r="A94" s="47"/>
      <c r="B94" s="43"/>
      <c r="C94" s="35"/>
      <c r="D94" s="35"/>
      <c r="E94" s="203"/>
      <c r="F94" s="35"/>
      <c r="G94" s="35"/>
      <c r="H94" s="35"/>
      <c r="I94" s="48"/>
      <c r="J94" s="127"/>
      <c r="K94" s="129"/>
      <c r="L94" s="35"/>
      <c r="M94" s="36"/>
      <c r="N94" s="36"/>
    </row>
    <row r="95" spans="1:14" s="126" customFormat="1" ht="15.75" customHeight="1">
      <c r="A95" s="47">
        <v>75</v>
      </c>
      <c r="B95" s="43"/>
      <c r="C95" s="13">
        <f>SUM(D95:E95)</f>
        <v>2072</v>
      </c>
      <c r="D95" s="202">
        <v>935</v>
      </c>
      <c r="E95" s="204">
        <v>1137</v>
      </c>
      <c r="F95" s="57">
        <f aca="true" t="shared" si="37" ref="F95:H99">$A95*C95</f>
        <v>155400</v>
      </c>
      <c r="G95" s="57">
        <f t="shared" si="37"/>
        <v>70125</v>
      </c>
      <c r="H95" s="57">
        <f t="shared" si="37"/>
        <v>85275</v>
      </c>
      <c r="I95" s="123" t="s">
        <v>88</v>
      </c>
      <c r="J95" s="124"/>
      <c r="K95" s="125"/>
      <c r="L95" s="36"/>
      <c r="M95" s="36"/>
      <c r="N95" s="36"/>
    </row>
    <row r="96" spans="1:14" s="126" customFormat="1" ht="15.75" customHeight="1">
      <c r="A96" s="47">
        <v>76</v>
      </c>
      <c r="B96" s="43"/>
      <c r="C96" s="13">
        <f>SUM(D96:E96)</f>
        <v>1865</v>
      </c>
      <c r="D96" s="202">
        <v>829</v>
      </c>
      <c r="E96" s="204">
        <v>1036</v>
      </c>
      <c r="F96" s="57">
        <f t="shared" si="37"/>
        <v>141740</v>
      </c>
      <c r="G96" s="57">
        <f t="shared" si="37"/>
        <v>63004</v>
      </c>
      <c r="H96" s="57">
        <f t="shared" si="37"/>
        <v>78736</v>
      </c>
      <c r="I96" s="297" t="s">
        <v>179</v>
      </c>
      <c r="J96" s="298"/>
      <c r="K96" s="299"/>
      <c r="L96" s="36">
        <f>M96+N96</f>
        <v>22458</v>
      </c>
      <c r="M96" s="36">
        <f>SUM(D15,D23,D31)</f>
        <v>11541</v>
      </c>
      <c r="N96" s="36">
        <f>SUM(E15,E23,E31)</f>
        <v>10917</v>
      </c>
    </row>
    <row r="97" spans="1:14" s="126" customFormat="1" ht="15.75" customHeight="1">
      <c r="A97" s="47">
        <v>77</v>
      </c>
      <c r="B97" s="43"/>
      <c r="C97" s="13">
        <f>SUM(D97:E97)</f>
        <v>1688</v>
      </c>
      <c r="D97" s="202">
        <v>706</v>
      </c>
      <c r="E97" s="204">
        <v>982</v>
      </c>
      <c r="F97" s="57">
        <f t="shared" si="37"/>
        <v>129976</v>
      </c>
      <c r="G97" s="57">
        <f t="shared" si="37"/>
        <v>54362</v>
      </c>
      <c r="H97" s="57">
        <f t="shared" si="37"/>
        <v>75614</v>
      </c>
      <c r="I97" s="297" t="s">
        <v>177</v>
      </c>
      <c r="J97" s="298"/>
      <c r="K97" s="299"/>
      <c r="L97" s="36">
        <f>M97+N97</f>
        <v>115874</v>
      </c>
      <c r="M97" s="46">
        <f>SUM(D39,D47,M7,M15,M23,M31,M39,M47,D61,D69)</f>
        <v>60083</v>
      </c>
      <c r="N97" s="46">
        <f>SUM(E39,E47,N7,N15,N23,N31,N39,N47,E61,E69)</f>
        <v>55791</v>
      </c>
    </row>
    <row r="98" spans="1:14" s="126" customFormat="1" ht="15.75" customHeight="1">
      <c r="A98" s="47">
        <v>78</v>
      </c>
      <c r="B98" s="43"/>
      <c r="C98" s="13">
        <f>SUM(D98:E98)</f>
        <v>1507</v>
      </c>
      <c r="D98" s="202">
        <v>636</v>
      </c>
      <c r="E98" s="204">
        <v>871</v>
      </c>
      <c r="F98" s="57">
        <f t="shared" si="37"/>
        <v>117546</v>
      </c>
      <c r="G98" s="57">
        <f t="shared" si="37"/>
        <v>49608</v>
      </c>
      <c r="H98" s="57">
        <f t="shared" si="37"/>
        <v>67938</v>
      </c>
      <c r="I98" s="297" t="s">
        <v>178</v>
      </c>
      <c r="J98" s="298"/>
      <c r="K98" s="299"/>
      <c r="L98" s="36">
        <f>M98+N98</f>
        <v>43222</v>
      </c>
      <c r="M98" s="46">
        <f>SUM(D77,D85,D93,D101,M61,M69,M77,M85)</f>
        <v>18860</v>
      </c>
      <c r="N98" s="46">
        <f>SUM(E77,E85,E93,E101,N61,N69,N77,N85)</f>
        <v>24362</v>
      </c>
    </row>
    <row r="99" spans="1:14" s="126" customFormat="1" ht="15.75" customHeight="1">
      <c r="A99" s="47">
        <v>79</v>
      </c>
      <c r="B99" s="43"/>
      <c r="C99" s="13">
        <f>SUM(D99:E99)</f>
        <v>1603</v>
      </c>
      <c r="D99" s="202">
        <v>672</v>
      </c>
      <c r="E99" s="204">
        <v>931</v>
      </c>
      <c r="F99" s="57">
        <f t="shared" si="37"/>
        <v>126637</v>
      </c>
      <c r="G99" s="57">
        <f t="shared" si="37"/>
        <v>53088</v>
      </c>
      <c r="H99" s="57">
        <f t="shared" si="37"/>
        <v>73549</v>
      </c>
      <c r="I99" s="44"/>
      <c r="J99" s="9"/>
      <c r="K99" s="45"/>
      <c r="L99" s="36"/>
      <c r="M99" s="46"/>
      <c r="N99" s="46"/>
    </row>
    <row r="100" spans="1:14" s="126" customFormat="1" ht="6" customHeight="1">
      <c r="A100" s="47"/>
      <c r="B100" s="43"/>
      <c r="C100" s="35"/>
      <c r="D100" s="35"/>
      <c r="E100" s="203"/>
      <c r="F100" s="35"/>
      <c r="G100" s="35"/>
      <c r="H100" s="35"/>
      <c r="I100" s="44"/>
      <c r="K100" s="129"/>
      <c r="L100" s="232"/>
      <c r="M100" s="51"/>
      <c r="N100" s="51"/>
    </row>
    <row r="101" spans="1:14" s="126" customFormat="1" ht="15.75" customHeight="1">
      <c r="A101" s="47" t="s">
        <v>225</v>
      </c>
      <c r="B101" s="43"/>
      <c r="C101" s="35">
        <f aca="true" t="shared" si="38" ref="C101:H101">SUM(C103:C107)</f>
        <v>6396</v>
      </c>
      <c r="D101" s="35">
        <f t="shared" si="38"/>
        <v>2629</v>
      </c>
      <c r="E101" s="203">
        <f t="shared" si="38"/>
        <v>3767</v>
      </c>
      <c r="F101" s="13">
        <f t="shared" si="38"/>
        <v>523424</v>
      </c>
      <c r="G101" s="13">
        <f t="shared" si="38"/>
        <v>215005</v>
      </c>
      <c r="H101" s="13">
        <f t="shared" si="38"/>
        <v>308419</v>
      </c>
      <c r="I101" s="163"/>
      <c r="K101" s="129"/>
      <c r="L101" s="232"/>
      <c r="M101" s="51"/>
      <c r="N101" s="51"/>
    </row>
    <row r="102" spans="1:14" s="126" customFormat="1" ht="3.75" customHeight="1">
      <c r="A102" s="47"/>
      <c r="B102" s="43"/>
      <c r="C102" s="35"/>
      <c r="D102" s="35"/>
      <c r="E102" s="203"/>
      <c r="F102" s="35"/>
      <c r="G102" s="35"/>
      <c r="H102" s="35"/>
      <c r="I102" s="44"/>
      <c r="K102" s="129"/>
      <c r="L102" s="232"/>
      <c r="M102" s="116"/>
      <c r="N102" s="116"/>
    </row>
    <row r="103" spans="1:14" s="126" customFormat="1" ht="15.75" customHeight="1">
      <c r="A103" s="47">
        <v>80</v>
      </c>
      <c r="B103" s="43"/>
      <c r="C103" s="13">
        <f>SUM(D103:E103)</f>
        <v>1496</v>
      </c>
      <c r="D103" s="202">
        <v>645</v>
      </c>
      <c r="E103" s="204">
        <v>851</v>
      </c>
      <c r="F103" s="57">
        <f aca="true" t="shared" si="39" ref="F103:H107">$A103*C103</f>
        <v>119680</v>
      </c>
      <c r="G103" s="57">
        <f t="shared" si="39"/>
        <v>51600</v>
      </c>
      <c r="H103" s="57">
        <f t="shared" si="39"/>
        <v>68080</v>
      </c>
      <c r="I103" s="163"/>
      <c r="K103" s="129"/>
      <c r="L103" s="232"/>
      <c r="M103" s="116"/>
      <c r="N103" s="116"/>
    </row>
    <row r="104" spans="1:14" s="126" customFormat="1" ht="15.75" customHeight="1">
      <c r="A104" s="47">
        <v>81</v>
      </c>
      <c r="B104" s="43"/>
      <c r="C104" s="13">
        <f>SUM(D104:E104)</f>
        <v>1417</v>
      </c>
      <c r="D104" s="202">
        <v>597</v>
      </c>
      <c r="E104" s="204">
        <v>820</v>
      </c>
      <c r="F104" s="57">
        <f t="shared" si="39"/>
        <v>114777</v>
      </c>
      <c r="G104" s="57">
        <f t="shared" si="39"/>
        <v>48357</v>
      </c>
      <c r="H104" s="57">
        <f t="shared" si="39"/>
        <v>66420</v>
      </c>
      <c r="I104" s="44"/>
      <c r="J104" s="9"/>
      <c r="K104" s="45"/>
      <c r="L104" s="76"/>
      <c r="M104" s="76"/>
      <c r="N104" s="76"/>
    </row>
    <row r="105" spans="1:14" s="126" customFormat="1" ht="15.75" customHeight="1">
      <c r="A105" s="47">
        <v>82</v>
      </c>
      <c r="B105" s="43"/>
      <c r="C105" s="13">
        <f>SUM(D105:E105)</f>
        <v>1222</v>
      </c>
      <c r="D105" s="202">
        <v>502</v>
      </c>
      <c r="E105" s="204">
        <v>720</v>
      </c>
      <c r="F105" s="57">
        <f t="shared" si="39"/>
        <v>100204</v>
      </c>
      <c r="G105" s="57">
        <f t="shared" si="39"/>
        <v>41164</v>
      </c>
      <c r="H105" s="57">
        <f t="shared" si="39"/>
        <v>59040</v>
      </c>
      <c r="I105" s="52"/>
      <c r="J105" s="38"/>
      <c r="K105" s="129"/>
      <c r="L105" s="51"/>
      <c r="M105" s="51"/>
      <c r="N105" s="51"/>
    </row>
    <row r="106" spans="1:14" s="126" customFormat="1" ht="15.75" customHeight="1">
      <c r="A106" s="47">
        <v>83</v>
      </c>
      <c r="B106" s="43"/>
      <c r="C106" s="13">
        <f>SUM(D106:E106)</f>
        <v>1161</v>
      </c>
      <c r="D106" s="202">
        <v>456</v>
      </c>
      <c r="E106" s="204">
        <v>705</v>
      </c>
      <c r="F106" s="57">
        <f t="shared" si="39"/>
        <v>96363</v>
      </c>
      <c r="G106" s="57">
        <f t="shared" si="39"/>
        <v>37848</v>
      </c>
      <c r="H106" s="57">
        <f t="shared" si="39"/>
        <v>58515</v>
      </c>
      <c r="I106" s="44"/>
      <c r="J106" s="38"/>
      <c r="K106" s="129"/>
      <c r="L106" s="51"/>
      <c r="M106" s="51"/>
      <c r="N106" s="51"/>
    </row>
    <row r="107" spans="1:14" s="126" customFormat="1" ht="15.75" customHeight="1">
      <c r="A107" s="47">
        <v>84</v>
      </c>
      <c r="B107" s="43"/>
      <c r="C107" s="13">
        <f>SUM(D107:E107)</f>
        <v>1100</v>
      </c>
      <c r="D107" s="202">
        <v>429</v>
      </c>
      <c r="E107" s="204">
        <v>671</v>
      </c>
      <c r="F107" s="57">
        <f t="shared" si="39"/>
        <v>92400</v>
      </c>
      <c r="G107" s="57">
        <f t="shared" si="39"/>
        <v>36036</v>
      </c>
      <c r="H107" s="57">
        <f t="shared" si="39"/>
        <v>56364</v>
      </c>
      <c r="I107" s="42"/>
      <c r="J107" s="34"/>
      <c r="K107" s="43"/>
      <c r="L107" s="233"/>
      <c r="M107" s="137"/>
      <c r="N107" s="137"/>
    </row>
    <row r="108" spans="1:14" ht="4.5" customHeight="1">
      <c r="A108" s="56"/>
      <c r="B108" s="49"/>
      <c r="C108" s="35"/>
      <c r="D108" s="35"/>
      <c r="E108" s="35"/>
      <c r="F108" s="35"/>
      <c r="G108" s="35"/>
      <c r="H108" s="35"/>
      <c r="I108" s="53"/>
      <c r="J108" s="8"/>
      <c r="K108" s="29"/>
      <c r="L108" s="172"/>
      <c r="M108" s="172"/>
      <c r="N108" s="172"/>
    </row>
    <row r="109" spans="1:14" s="126" customFormat="1" ht="13.5" customHeight="1">
      <c r="A109" s="91" t="s">
        <v>144</v>
      </c>
      <c r="B109" s="9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303"/>
      <c r="N109" s="303"/>
    </row>
    <row r="110" spans="1:12" s="126" customFormat="1" ht="13.5" customHeight="1">
      <c r="A110" s="91" t="s">
        <v>175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</row>
    <row r="113" spans="5:11" ht="13.5">
      <c r="E113" s="331"/>
      <c r="F113" s="331"/>
      <c r="G113" s="331"/>
      <c r="H113" s="331"/>
      <c r="I113" s="331"/>
      <c r="J113" s="331"/>
      <c r="K113" s="331"/>
    </row>
  </sheetData>
  <sheetProtection/>
  <mergeCells count="67">
    <mergeCell ref="I5:K5"/>
    <mergeCell ref="I17:J17"/>
    <mergeCell ref="I18:J18"/>
    <mergeCell ref="I12:J12"/>
    <mergeCell ref="I6:J6"/>
    <mergeCell ref="I39:J39"/>
    <mergeCell ref="I19:J19"/>
    <mergeCell ref="I10:J10"/>
    <mergeCell ref="I15:J15"/>
    <mergeCell ref="E56:K56"/>
    <mergeCell ref="I51:J51"/>
    <mergeCell ref="I49:J49"/>
    <mergeCell ref="I74:J74"/>
    <mergeCell ref="I21:J21"/>
    <mergeCell ref="I29:J29"/>
    <mergeCell ref="I31:J31"/>
    <mergeCell ref="I23:J23"/>
    <mergeCell ref="I25:J25"/>
    <mergeCell ref="I35:J35"/>
    <mergeCell ref="I36:J36"/>
    <mergeCell ref="I33:J33"/>
    <mergeCell ref="I20:J20"/>
    <mergeCell ref="I28:J28"/>
    <mergeCell ref="I43:J43"/>
    <mergeCell ref="I52:J52"/>
    <mergeCell ref="I50:J50"/>
    <mergeCell ref="I42:J42"/>
    <mergeCell ref="I41:J41"/>
    <mergeCell ref="I81:J81"/>
    <mergeCell ref="I83:J83"/>
    <mergeCell ref="A5:B5"/>
    <mergeCell ref="A7:B7"/>
    <mergeCell ref="I7:J7"/>
    <mergeCell ref="I34:J34"/>
    <mergeCell ref="I9:J9"/>
    <mergeCell ref="I11:J11"/>
    <mergeCell ref="I27:J27"/>
    <mergeCell ref="I13:J13"/>
    <mergeCell ref="I80:J80"/>
    <mergeCell ref="I66:J66"/>
    <mergeCell ref="I37:J37"/>
    <mergeCell ref="I26:J26"/>
    <mergeCell ref="M109:N109"/>
    <mergeCell ref="I53:J53"/>
    <mergeCell ref="I44:J44"/>
    <mergeCell ref="I45:J45"/>
    <mergeCell ref="I47:J47"/>
    <mergeCell ref="I87:K87"/>
    <mergeCell ref="I79:J79"/>
    <mergeCell ref="I61:J61"/>
    <mergeCell ref="I75:J75"/>
    <mergeCell ref="I77:J77"/>
    <mergeCell ref="I67:J67"/>
    <mergeCell ref="I69:J69"/>
    <mergeCell ref="I73:J73"/>
    <mergeCell ref="I65:J65"/>
    <mergeCell ref="I72:J72"/>
    <mergeCell ref="I98:K98"/>
    <mergeCell ref="A59:B59"/>
    <mergeCell ref="I59:K59"/>
    <mergeCell ref="I64:J64"/>
    <mergeCell ref="I63:J63"/>
    <mergeCell ref="I85:K85"/>
    <mergeCell ref="I71:J71"/>
    <mergeCell ref="I97:K97"/>
    <mergeCell ref="I96:K96"/>
    <mergeCell ref="I82:J82"/>
  </mergeCells>
  <conditionalFormatting sqref="L89:N89 L94:N94 C8:H14 C16:H16 C24:H24 C32:H32 C40:H40 C48:H48 L8:N8 L16:N16 L24:N24 L32:N32 L40:N40 L48:N48 C62:H62 C70:H70 C78:H78 C86:H86 L62:N62 L70:N70 L78:N78 C94:H94 C102:H102 J88:K95 I7:K55 I99:L106 M100:N106 C22:H22 C30:H30 C38:H38 C46:H46 C54:H55 L14:N14 L22:N22 L30:N30 L38:N38 L46:N46 L54:N60 C68:H68 C76:H76 C84:H84 C92:H92 C100:H100 L68:N68 L76:N76 L84:N84 L86:N86 I98 C57:H60 C56:E56 I57:I94 J57:K86">
    <cfRule type="cellIs" priority="7" dxfId="7" operator="equal" stopIfTrue="1">
      <formula>0</formula>
    </cfRule>
  </conditionalFormatting>
  <conditionalFormatting sqref="I107">
    <cfRule type="cellIs" priority="6" dxfId="7" operator="equal" stopIfTrue="1">
      <formula>0</formula>
    </cfRule>
  </conditionalFormatting>
  <conditionalFormatting sqref="L107:N107">
    <cfRule type="cellIs" priority="5" dxfId="8" operator="equal" stopIfTrue="1">
      <formula>0</formula>
    </cfRule>
  </conditionalFormatting>
  <conditionalFormatting sqref="I97">
    <cfRule type="cellIs" priority="3" dxfId="7" operator="equal" stopIfTrue="1">
      <formula>0</formula>
    </cfRule>
  </conditionalFormatting>
  <conditionalFormatting sqref="I95">
    <cfRule type="cellIs" priority="4" dxfId="7" operator="equal" stopIfTrue="1">
      <formula>0</formula>
    </cfRule>
  </conditionalFormatting>
  <conditionalFormatting sqref="I96">
    <cfRule type="cellIs" priority="2" dxfId="7" operator="equal" stopIfTrue="1">
      <formula>0</formula>
    </cfRule>
  </conditionalFormatting>
  <conditionalFormatting sqref="E113">
    <cfRule type="cellIs" priority="1" dxfId="7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75390625" style="6" customWidth="1"/>
    <col min="2" max="2" width="10.75390625" style="100" customWidth="1"/>
    <col min="3" max="3" width="8.625" style="100" customWidth="1"/>
    <col min="4" max="4" width="9.625" style="100" customWidth="1"/>
    <col min="5" max="5" width="8.625" style="100" customWidth="1"/>
    <col min="6" max="6" width="10.75390625" style="100" customWidth="1"/>
    <col min="7" max="7" width="8.625" style="100" customWidth="1"/>
    <col min="8" max="8" width="10.75390625" style="100" customWidth="1"/>
    <col min="9" max="9" width="8.625" style="100" customWidth="1"/>
    <col min="10" max="16384" width="9.00390625" style="6" customWidth="1"/>
  </cols>
  <sheetData>
    <row r="1" spans="1:9" s="80" customFormat="1" ht="12.75" customHeight="1">
      <c r="A1" s="70" t="s">
        <v>132</v>
      </c>
      <c r="B1" s="89"/>
      <c r="C1" s="89"/>
      <c r="D1" s="89"/>
      <c r="E1" s="89"/>
      <c r="F1" s="89"/>
      <c r="G1" s="89"/>
      <c r="H1" s="89"/>
      <c r="I1" s="89"/>
    </row>
    <row r="2" spans="1:9" ht="18" customHeight="1">
      <c r="A2" s="88" t="s">
        <v>176</v>
      </c>
      <c r="B2" s="132"/>
      <c r="C2" s="132"/>
      <c r="D2" s="132"/>
      <c r="E2" s="132"/>
      <c r="F2" s="132"/>
      <c r="G2" s="132"/>
      <c r="H2" s="132"/>
      <c r="I2" s="132"/>
    </row>
    <row r="3" spans="1:9" ht="12.75" customHeight="1">
      <c r="A3" s="66"/>
      <c r="B3" s="67"/>
      <c r="C3" s="67"/>
      <c r="D3" s="67"/>
      <c r="E3" s="67"/>
      <c r="F3" s="67"/>
      <c r="G3" s="67"/>
      <c r="H3" s="67"/>
      <c r="I3" s="169" t="s">
        <v>141</v>
      </c>
    </row>
    <row r="4" spans="1:10" s="10" customFormat="1" ht="12.75" customHeight="1">
      <c r="A4" s="306" t="s">
        <v>1</v>
      </c>
      <c r="B4" s="308" t="s">
        <v>90</v>
      </c>
      <c r="C4" s="306"/>
      <c r="D4" s="308" t="s">
        <v>105</v>
      </c>
      <c r="E4" s="306"/>
      <c r="F4" s="308" t="s">
        <v>106</v>
      </c>
      <c r="G4" s="306"/>
      <c r="H4" s="308" t="s">
        <v>107</v>
      </c>
      <c r="I4" s="309"/>
      <c r="J4" s="63"/>
    </row>
    <row r="5" spans="1:10" s="10" customFormat="1" ht="13.5" customHeight="1">
      <c r="A5" s="307"/>
      <c r="B5" s="117" t="s">
        <v>155</v>
      </c>
      <c r="C5" s="117" t="s">
        <v>101</v>
      </c>
      <c r="D5" s="117" t="s">
        <v>155</v>
      </c>
      <c r="E5" s="117" t="s">
        <v>101</v>
      </c>
      <c r="F5" s="117" t="s">
        <v>155</v>
      </c>
      <c r="G5" s="117" t="s">
        <v>101</v>
      </c>
      <c r="H5" s="117" t="s">
        <v>155</v>
      </c>
      <c r="I5" s="118" t="s">
        <v>101</v>
      </c>
      <c r="J5" s="63"/>
    </row>
    <row r="6" spans="1:10" s="10" customFormat="1" ht="3.75" customHeight="1">
      <c r="A6" s="12"/>
      <c r="B6" s="119"/>
      <c r="C6" s="121"/>
      <c r="D6" s="121"/>
      <c r="E6" s="121"/>
      <c r="F6" s="121"/>
      <c r="G6" s="121"/>
      <c r="H6" s="121"/>
      <c r="I6" s="121"/>
      <c r="J6" s="63"/>
    </row>
    <row r="7" spans="1:9" s="159" customFormat="1" ht="15.75" customHeight="1">
      <c r="A7" s="161" t="s">
        <v>154</v>
      </c>
      <c r="B7" s="164">
        <v>99012</v>
      </c>
      <c r="C7" s="165">
        <v>99.99999999999999</v>
      </c>
      <c r="D7" s="158">
        <v>22909</v>
      </c>
      <c r="E7" s="165">
        <v>23.137599482890963</v>
      </c>
      <c r="F7" s="158">
        <v>72226</v>
      </c>
      <c r="G7" s="165">
        <v>72.94671352967316</v>
      </c>
      <c r="H7" s="158">
        <v>3877</v>
      </c>
      <c r="I7" s="165">
        <v>3.9156869874358664</v>
      </c>
    </row>
    <row r="8" spans="1:10" s="10" customFormat="1" ht="15.75" customHeight="1">
      <c r="A8" s="160">
        <v>64</v>
      </c>
      <c r="B8" s="75">
        <f aca="true" t="shared" si="0" ref="B8:B13">SUM(D8,F8,H8)</f>
        <v>152098</v>
      </c>
      <c r="C8" s="214">
        <f>E8+G8+I8</f>
        <v>100</v>
      </c>
      <c r="D8" s="5">
        <v>27229</v>
      </c>
      <c r="E8" s="214">
        <f>D8/B8*100</f>
        <v>17.90227353416876</v>
      </c>
      <c r="F8" s="5">
        <v>111449</v>
      </c>
      <c r="G8" s="214">
        <f>F8/B8*100</f>
        <v>73.27446777735408</v>
      </c>
      <c r="H8" s="5">
        <v>13420</v>
      </c>
      <c r="I8" s="214">
        <f>H8/B8*100</f>
        <v>8.823258688477166</v>
      </c>
      <c r="J8" s="63"/>
    </row>
    <row r="9" spans="1:10" s="10" customFormat="1" ht="15.75" customHeight="1">
      <c r="A9" s="160" t="s">
        <v>156</v>
      </c>
      <c r="B9" s="75">
        <f t="shared" si="0"/>
        <v>158858</v>
      </c>
      <c r="C9" s="214">
        <f>E9+G9+I9</f>
        <v>100</v>
      </c>
      <c r="D9" s="5">
        <v>22069</v>
      </c>
      <c r="E9" s="214">
        <f>D9/B9*100</f>
        <v>13.892281156756347</v>
      </c>
      <c r="F9" s="5">
        <v>116441</v>
      </c>
      <c r="G9" s="214">
        <f>F9/B9*100</f>
        <v>73.29879515038587</v>
      </c>
      <c r="H9" s="5">
        <v>20348</v>
      </c>
      <c r="I9" s="214">
        <f>H9/B9*100</f>
        <v>12.808923692857771</v>
      </c>
      <c r="J9" s="63"/>
    </row>
    <row r="10" spans="1:10" s="10" customFormat="1" ht="15.75" customHeight="1">
      <c r="A10" s="160">
        <v>20</v>
      </c>
      <c r="B10" s="75">
        <f>SUM(D10,F10,H10)</f>
        <v>172547</v>
      </c>
      <c r="C10" s="214">
        <f>E10+G10+I10</f>
        <v>100</v>
      </c>
      <c r="D10" s="5">
        <v>22608</v>
      </c>
      <c r="E10" s="214">
        <f>D10/B10*100</f>
        <v>13.10251699536938</v>
      </c>
      <c r="F10" s="5">
        <v>117794</v>
      </c>
      <c r="G10" s="214">
        <f>F10/B10*100</f>
        <v>68.26777631601824</v>
      </c>
      <c r="H10" s="5">
        <v>32145</v>
      </c>
      <c r="I10" s="214">
        <f>H10/B10*100</f>
        <v>18.629706688612377</v>
      </c>
      <c r="J10" s="63"/>
    </row>
    <row r="11" spans="1:10" s="10" customFormat="1" ht="15.75" customHeight="1">
      <c r="A11" s="160">
        <v>25</v>
      </c>
      <c r="B11" s="75">
        <f t="shared" si="0"/>
        <v>178407</v>
      </c>
      <c r="C11" s="215">
        <f>ROUND(B11/$B11*100,2)</f>
        <v>100</v>
      </c>
      <c r="D11" s="13">
        <v>22573</v>
      </c>
      <c r="E11" s="215">
        <f>ROUND(D11/$B11*100,2)</f>
        <v>12.65</v>
      </c>
      <c r="F11" s="13">
        <v>117525</v>
      </c>
      <c r="G11" s="215">
        <f>ROUND(F11/$B11*100,2)</f>
        <v>65.87</v>
      </c>
      <c r="H11" s="13">
        <v>38309</v>
      </c>
      <c r="I11" s="215">
        <f>ROUND(H11/$B11*100,2)</f>
        <v>21.47</v>
      </c>
      <c r="J11" s="63"/>
    </row>
    <row r="12" spans="1:10" s="10" customFormat="1" ht="15.75" customHeight="1">
      <c r="A12" s="160">
        <v>26</v>
      </c>
      <c r="B12" s="75">
        <f t="shared" si="0"/>
        <v>178194</v>
      </c>
      <c r="C12" s="215">
        <f>ROUND(B12/$B12*100,2)</f>
        <v>100</v>
      </c>
      <c r="D12" s="13">
        <v>22456</v>
      </c>
      <c r="E12" s="215">
        <f>ROUND(D12/$B12*100,2)</f>
        <v>12.6</v>
      </c>
      <c r="F12" s="13">
        <v>116047</v>
      </c>
      <c r="G12" s="215">
        <f>ROUND(F12/$B12*100,2)</f>
        <v>65.12</v>
      </c>
      <c r="H12" s="13">
        <v>39691</v>
      </c>
      <c r="I12" s="215">
        <f>ROUND(H12/$B12*100,2)</f>
        <v>22.27</v>
      </c>
      <c r="J12" s="63"/>
    </row>
    <row r="13" spans="1:10" s="10" customFormat="1" ht="15.75" customHeight="1">
      <c r="A13" s="160">
        <v>27</v>
      </c>
      <c r="B13" s="13">
        <f t="shared" si="0"/>
        <v>179090</v>
      </c>
      <c r="C13" s="215">
        <f>ROUND(B13/$B13*100,2)</f>
        <v>100</v>
      </c>
      <c r="D13" s="13">
        <v>22423</v>
      </c>
      <c r="E13" s="215">
        <f>ROUND(D13/$B13*100,2)</f>
        <v>12.52</v>
      </c>
      <c r="F13" s="13">
        <v>115525</v>
      </c>
      <c r="G13" s="215">
        <f>ROUND(F13/$B13*100,2)</f>
        <v>64.51</v>
      </c>
      <c r="H13" s="13">
        <v>41142</v>
      </c>
      <c r="I13" s="215">
        <f>ROUND(H13/$B13*100,2)</f>
        <v>22.97</v>
      </c>
      <c r="J13" s="63"/>
    </row>
    <row r="14" spans="1:10" s="10" customFormat="1" ht="15.75" customHeight="1">
      <c r="A14" s="160">
        <v>28</v>
      </c>
      <c r="B14" s="13">
        <v>179796</v>
      </c>
      <c r="C14" s="215">
        <f>ROUND(B14/$B14*100,2)</f>
        <v>100</v>
      </c>
      <c r="D14" s="13">
        <v>22352</v>
      </c>
      <c r="E14" s="215">
        <f>ROUND(D14/$B14*100,2)</f>
        <v>12.43</v>
      </c>
      <c r="F14" s="13">
        <v>115136</v>
      </c>
      <c r="G14" s="215">
        <f>ROUND(F14/$B14*100,2)</f>
        <v>64.04</v>
      </c>
      <c r="H14" s="13">
        <v>42308</v>
      </c>
      <c r="I14" s="215">
        <f>ROUND(H14/$B14*100,2)</f>
        <v>23.53</v>
      </c>
      <c r="J14" s="63"/>
    </row>
    <row r="15" spans="1:10" s="10" customFormat="1" ht="15.75" customHeight="1">
      <c r="A15" s="160">
        <v>29</v>
      </c>
      <c r="B15" s="13">
        <f>SUM(D15,F15,H15)</f>
        <v>181554</v>
      </c>
      <c r="C15" s="215">
        <f>ROUND(B15/$B15*100,2)</f>
        <v>100</v>
      </c>
      <c r="D15" s="13">
        <v>22458</v>
      </c>
      <c r="E15" s="215">
        <f>ROUND(D15/$B15*100,2)</f>
        <v>12.37</v>
      </c>
      <c r="F15" s="13">
        <v>115874</v>
      </c>
      <c r="G15" s="215">
        <f>ROUND(F15/$B15*100,2)</f>
        <v>63.82</v>
      </c>
      <c r="H15" s="13">
        <v>43222</v>
      </c>
      <c r="I15" s="215">
        <f>ROUND(H15/$B15*100,2)</f>
        <v>23.81</v>
      </c>
      <c r="J15" s="63"/>
    </row>
    <row r="16" spans="1:10" s="10" customFormat="1" ht="3.75" customHeight="1">
      <c r="A16" s="65"/>
      <c r="B16" s="122"/>
      <c r="C16" s="120"/>
      <c r="D16" s="120"/>
      <c r="E16" s="120"/>
      <c r="F16" s="120"/>
      <c r="G16" s="120"/>
      <c r="H16" s="120"/>
      <c r="I16" s="120"/>
      <c r="J16" s="63"/>
    </row>
    <row r="17" spans="1:9" ht="13.5" customHeight="1">
      <c r="A17" s="135" t="s">
        <v>144</v>
      </c>
      <c r="B17" s="67"/>
      <c r="C17" s="67"/>
      <c r="D17" s="67"/>
      <c r="E17" s="67"/>
      <c r="F17" s="67"/>
      <c r="G17" s="67"/>
      <c r="H17" s="67"/>
      <c r="I17" s="67"/>
    </row>
    <row r="18" ht="13.5">
      <c r="A18" s="138" t="s">
        <v>186</v>
      </c>
    </row>
    <row r="19" spans="2:9" ht="13.5">
      <c r="B19" s="151"/>
      <c r="G19" s="6"/>
      <c r="H19" s="6"/>
      <c r="I19" s="6"/>
    </row>
    <row r="20" spans="7:9" ht="13.5">
      <c r="G20" s="6"/>
      <c r="H20" s="6"/>
      <c r="I20" s="6"/>
    </row>
    <row r="21" spans="7:9" ht="13.5">
      <c r="G21" s="6"/>
      <c r="H21" s="6"/>
      <c r="I21" s="6"/>
    </row>
    <row r="22" spans="7:9" ht="13.5">
      <c r="G22" s="6"/>
      <c r="H22" s="6"/>
      <c r="I22" s="6"/>
    </row>
    <row r="23" spans="7:9" ht="13.5">
      <c r="G23" s="6"/>
      <c r="H23" s="6"/>
      <c r="I23" s="6"/>
    </row>
    <row r="24" spans="7:9" ht="13.5">
      <c r="G24" s="6"/>
      <c r="H24" s="6"/>
      <c r="I24" s="6"/>
    </row>
    <row r="25" spans="7:9" ht="13.5">
      <c r="G25" s="6"/>
      <c r="H25" s="6"/>
      <c r="I25" s="6"/>
    </row>
    <row r="26" spans="7:9" ht="13.5">
      <c r="G26" s="6"/>
      <c r="H26" s="6"/>
      <c r="I26" s="6"/>
    </row>
    <row r="27" spans="7:9" ht="13.5">
      <c r="G27" s="6"/>
      <c r="H27" s="6"/>
      <c r="I27" s="6"/>
    </row>
    <row r="28" spans="7:9" ht="13.5">
      <c r="G28" s="6"/>
      <c r="H28" s="6"/>
      <c r="I28" s="6"/>
    </row>
    <row r="29" spans="7:9" ht="13.5">
      <c r="G29" s="6"/>
      <c r="H29" s="6"/>
      <c r="I29" s="6"/>
    </row>
    <row r="30" spans="7:9" ht="13.5">
      <c r="G30" s="6"/>
      <c r="H30" s="6"/>
      <c r="I30" s="6"/>
    </row>
    <row r="31" spans="7:9" ht="13.5">
      <c r="G31" s="6"/>
      <c r="H31" s="6"/>
      <c r="I31" s="6"/>
    </row>
    <row r="32" spans="7:9" ht="13.5">
      <c r="G32" s="6"/>
      <c r="H32" s="6"/>
      <c r="I32" s="6"/>
    </row>
    <row r="33" spans="7:9" ht="13.5">
      <c r="G33" s="6"/>
      <c r="H33" s="6"/>
      <c r="I33" s="6"/>
    </row>
    <row r="34" spans="7:9" ht="13.5">
      <c r="G34" s="6"/>
      <c r="H34" s="6"/>
      <c r="I34" s="6"/>
    </row>
    <row r="35" spans="7:9" ht="13.5">
      <c r="G35" s="6"/>
      <c r="H35" s="6"/>
      <c r="I35" s="6"/>
    </row>
    <row r="36" spans="7:9" ht="13.5">
      <c r="G36" s="6"/>
      <c r="H36" s="6"/>
      <c r="I36" s="6"/>
    </row>
    <row r="37" spans="7:9" ht="13.5">
      <c r="G37" s="6"/>
      <c r="H37" s="6"/>
      <c r="I37" s="6"/>
    </row>
    <row r="38" spans="7:9" ht="13.5">
      <c r="G38" s="6"/>
      <c r="H38" s="6"/>
      <c r="I38" s="6"/>
    </row>
    <row r="39" spans="7:9" ht="13.5">
      <c r="G39" s="6"/>
      <c r="H39" s="6"/>
      <c r="I39" s="6"/>
    </row>
    <row r="40" spans="7:9" ht="13.5">
      <c r="G40" s="6"/>
      <c r="H40" s="6"/>
      <c r="I40" s="6"/>
    </row>
    <row r="41" spans="7:9" ht="13.5">
      <c r="G41" s="6"/>
      <c r="H41" s="6"/>
      <c r="I41" s="6"/>
    </row>
    <row r="42" spans="7:9" ht="13.5">
      <c r="G42" s="6"/>
      <c r="H42" s="6"/>
      <c r="I42" s="6"/>
    </row>
    <row r="43" spans="7:9" ht="13.5">
      <c r="G43" s="6"/>
      <c r="H43" s="6"/>
      <c r="I43" s="6"/>
    </row>
    <row r="44" spans="7:9" ht="13.5">
      <c r="G44" s="6"/>
      <c r="H44" s="6"/>
      <c r="I44" s="6"/>
    </row>
    <row r="45" spans="7:9" ht="13.5">
      <c r="G45" s="6"/>
      <c r="H45" s="6"/>
      <c r="I45" s="6"/>
    </row>
    <row r="46" spans="7:9" ht="13.5">
      <c r="G46" s="6"/>
      <c r="H46" s="6"/>
      <c r="I46" s="6"/>
    </row>
    <row r="47" spans="7:9" ht="13.5">
      <c r="G47" s="6"/>
      <c r="H47" s="6"/>
      <c r="I47" s="6"/>
    </row>
    <row r="48" spans="7:9" ht="13.5">
      <c r="G48" s="6"/>
      <c r="H48" s="6"/>
      <c r="I48" s="6"/>
    </row>
    <row r="49" spans="7:9" ht="13.5">
      <c r="G49" s="6"/>
      <c r="H49" s="6"/>
      <c r="I49" s="6"/>
    </row>
    <row r="50" spans="7:9" ht="13.5">
      <c r="G50" s="6"/>
      <c r="H50" s="6"/>
      <c r="I50" s="6"/>
    </row>
    <row r="51" spans="7:9" ht="13.5">
      <c r="G51" s="6"/>
      <c r="H51" s="6"/>
      <c r="I51" s="6"/>
    </row>
    <row r="52" spans="7:9" ht="13.5">
      <c r="G52" s="6"/>
      <c r="H52" s="6"/>
      <c r="I52" s="6"/>
    </row>
    <row r="53" spans="7:9" ht="13.5">
      <c r="G53" s="6"/>
      <c r="H53" s="6"/>
      <c r="I53" s="6"/>
    </row>
    <row r="54" spans="7:9" ht="13.5">
      <c r="G54" s="6"/>
      <c r="H54" s="6"/>
      <c r="I54" s="6"/>
    </row>
    <row r="55" spans="7:9" ht="13.5">
      <c r="G55" s="6"/>
      <c r="H55" s="6"/>
      <c r="I55" s="6"/>
    </row>
    <row r="56" spans="7:9" ht="13.5">
      <c r="G56" s="6"/>
      <c r="H56" s="6"/>
      <c r="I56" s="6"/>
    </row>
    <row r="57" spans="7:9" ht="13.5">
      <c r="G57" s="6"/>
      <c r="H57" s="6"/>
      <c r="I57" s="6"/>
    </row>
    <row r="58" spans="7:9" ht="13.5">
      <c r="G58" s="6"/>
      <c r="H58" s="6"/>
      <c r="I58" s="6"/>
    </row>
    <row r="59" spans="7:9" ht="13.5">
      <c r="G59" s="6"/>
      <c r="H59" s="6"/>
      <c r="I59" s="6"/>
    </row>
    <row r="60" spans="7:9" ht="13.5">
      <c r="G60" s="6"/>
      <c r="H60" s="6"/>
      <c r="I60" s="6"/>
    </row>
    <row r="61" spans="7:9" ht="13.5">
      <c r="G61" s="6"/>
      <c r="H61" s="6"/>
      <c r="I61" s="6"/>
    </row>
    <row r="62" spans="7:9" ht="13.5">
      <c r="G62" s="6"/>
      <c r="H62" s="6"/>
      <c r="I62" s="6"/>
    </row>
    <row r="63" spans="7:9" ht="13.5">
      <c r="G63" s="6"/>
      <c r="H63" s="6"/>
      <c r="I63" s="6"/>
    </row>
    <row r="64" spans="7:9" ht="13.5">
      <c r="G64" s="6"/>
      <c r="H64" s="6"/>
      <c r="I64" s="6"/>
    </row>
    <row r="65" spans="7:9" ht="13.5">
      <c r="G65" s="6"/>
      <c r="H65" s="6"/>
      <c r="I65" s="6"/>
    </row>
    <row r="66" spans="7:9" ht="13.5">
      <c r="G66" s="6"/>
      <c r="H66" s="6"/>
      <c r="I66" s="6"/>
    </row>
    <row r="67" spans="7:9" ht="13.5">
      <c r="G67" s="6"/>
      <c r="H67" s="6"/>
      <c r="I67" s="6"/>
    </row>
    <row r="68" spans="7:9" ht="13.5">
      <c r="G68" s="6"/>
      <c r="H68" s="6"/>
      <c r="I68" s="6"/>
    </row>
  </sheetData>
  <sheetProtection/>
  <mergeCells count="5">
    <mergeCell ref="A4:A5"/>
    <mergeCell ref="D4:E4"/>
    <mergeCell ref="F4:G4"/>
    <mergeCell ref="B4:C4"/>
    <mergeCell ref="H4:I4"/>
  </mergeCells>
  <printOptions/>
  <pageMargins left="0.7874015748031497" right="0.7874015748031497" top="0.7874015748031497" bottom="0.5118110236220472" header="0.5118110236220472" footer="0.3937007874015748"/>
  <pageSetup cellComments="asDisplayed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69" customWidth="1"/>
    <col min="2" max="2" width="2.625" style="69" customWidth="1"/>
    <col min="3" max="3" width="6.625" style="99" customWidth="1"/>
    <col min="4" max="8" width="6.625" style="69" customWidth="1"/>
    <col min="9" max="9" width="8.00390625" style="69" customWidth="1"/>
    <col min="10" max="16" width="6.625" style="69" customWidth="1"/>
    <col min="17" max="16384" width="9.00390625" style="69" customWidth="1"/>
  </cols>
  <sheetData>
    <row r="1" s="80" customFormat="1" ht="12.75" customHeight="1">
      <c r="A1" s="70" t="s">
        <v>132</v>
      </c>
    </row>
    <row r="2" spans="1:16" ht="18" customHeight="1">
      <c r="A2" s="88" t="s">
        <v>180</v>
      </c>
      <c r="B2" s="4"/>
      <c r="C2" s="98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</row>
    <row r="3" spans="1:13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72" customFormat="1" ht="13.5">
      <c r="A4" s="315" t="s">
        <v>187</v>
      </c>
      <c r="B4" s="262"/>
      <c r="C4" s="264" t="s">
        <v>150</v>
      </c>
      <c r="D4" s="310" t="s">
        <v>30</v>
      </c>
      <c r="E4" s="310"/>
      <c r="F4" s="310"/>
      <c r="G4" s="310" t="s">
        <v>31</v>
      </c>
      <c r="H4" s="310"/>
      <c r="I4" s="310"/>
      <c r="J4" s="310"/>
      <c r="K4" s="310"/>
      <c r="L4" s="310"/>
      <c r="M4" s="311"/>
    </row>
    <row r="5" spans="1:13" s="72" customFormat="1" ht="13.5">
      <c r="A5" s="298"/>
      <c r="B5" s="299"/>
      <c r="C5" s="317"/>
      <c r="D5" s="312" t="s">
        <v>29</v>
      </c>
      <c r="E5" s="312" t="s">
        <v>94</v>
      </c>
      <c r="F5" s="312" t="s">
        <v>95</v>
      </c>
      <c r="G5" s="312" t="s">
        <v>29</v>
      </c>
      <c r="H5" s="312" t="s">
        <v>100</v>
      </c>
      <c r="I5" s="312"/>
      <c r="J5" s="312"/>
      <c r="K5" s="312" t="s">
        <v>32</v>
      </c>
      <c r="L5" s="312"/>
      <c r="M5" s="313"/>
    </row>
    <row r="6" spans="1:13" s="72" customFormat="1" ht="13.5">
      <c r="A6" s="316"/>
      <c r="B6" s="263"/>
      <c r="C6" s="265"/>
      <c r="D6" s="312"/>
      <c r="E6" s="312"/>
      <c r="F6" s="312"/>
      <c r="G6" s="312"/>
      <c r="H6" s="17" t="s">
        <v>29</v>
      </c>
      <c r="I6" s="17" t="s">
        <v>96</v>
      </c>
      <c r="J6" s="17" t="s">
        <v>97</v>
      </c>
      <c r="K6" s="17" t="s">
        <v>29</v>
      </c>
      <c r="L6" s="17" t="s">
        <v>98</v>
      </c>
      <c r="M6" s="19" t="s">
        <v>99</v>
      </c>
    </row>
    <row r="7" spans="1:13" s="73" customFormat="1" ht="3.75" customHeight="1">
      <c r="A7" s="37"/>
      <c r="B7" s="60"/>
      <c r="C7" s="37"/>
      <c r="D7" s="6"/>
      <c r="E7" s="6"/>
      <c r="F7" s="37"/>
      <c r="G7" s="6"/>
      <c r="H7" s="6"/>
      <c r="I7" s="37"/>
      <c r="J7" s="6"/>
      <c r="K7" s="6"/>
      <c r="L7" s="37"/>
      <c r="M7" s="6"/>
    </row>
    <row r="8" spans="1:13" ht="13.5" customHeight="1">
      <c r="A8" s="298">
        <v>24</v>
      </c>
      <c r="B8" s="314"/>
      <c r="C8" s="189">
        <v>-308</v>
      </c>
      <c r="D8" s="154">
        <v>-46</v>
      </c>
      <c r="E8" s="154">
        <v>1455</v>
      </c>
      <c r="F8" s="154">
        <v>1501</v>
      </c>
      <c r="G8" s="154">
        <v>-262</v>
      </c>
      <c r="H8" s="154">
        <v>-330</v>
      </c>
      <c r="I8" s="154">
        <v>9883</v>
      </c>
      <c r="J8" s="154">
        <v>10213</v>
      </c>
      <c r="K8" s="154">
        <v>68</v>
      </c>
      <c r="L8" s="154">
        <v>467</v>
      </c>
      <c r="M8" s="154">
        <v>399</v>
      </c>
    </row>
    <row r="9" spans="1:13" ht="13.5" customHeight="1">
      <c r="A9" s="298">
        <v>25</v>
      </c>
      <c r="B9" s="299"/>
      <c r="C9" s="189">
        <v>-213</v>
      </c>
      <c r="D9" s="154">
        <v>-149</v>
      </c>
      <c r="E9" s="154">
        <v>1458</v>
      </c>
      <c r="F9" s="154">
        <v>1607</v>
      </c>
      <c r="G9" s="154">
        <v>-64</v>
      </c>
      <c r="H9" s="154">
        <v>-97</v>
      </c>
      <c r="I9" s="154">
        <v>10078</v>
      </c>
      <c r="J9" s="154">
        <v>10175</v>
      </c>
      <c r="K9" s="154">
        <v>33</v>
      </c>
      <c r="L9" s="154">
        <v>720</v>
      </c>
      <c r="M9" s="154">
        <v>687</v>
      </c>
    </row>
    <row r="10" spans="1:13" ht="13.5" customHeight="1">
      <c r="A10" s="298">
        <v>26</v>
      </c>
      <c r="B10" s="299"/>
      <c r="C10" s="189">
        <v>896</v>
      </c>
      <c r="D10" s="154">
        <v>-53</v>
      </c>
      <c r="E10" s="154">
        <v>1424</v>
      </c>
      <c r="F10" s="154">
        <v>1477</v>
      </c>
      <c r="G10" s="154">
        <v>949</v>
      </c>
      <c r="H10" s="154">
        <v>767</v>
      </c>
      <c r="I10" s="154">
        <v>10568</v>
      </c>
      <c r="J10" s="154">
        <v>9801</v>
      </c>
      <c r="K10" s="154">
        <v>182</v>
      </c>
      <c r="L10" s="154">
        <v>789</v>
      </c>
      <c r="M10" s="154">
        <v>607</v>
      </c>
    </row>
    <row r="11" spans="1:13" ht="13.5" customHeight="1">
      <c r="A11" s="298">
        <v>27</v>
      </c>
      <c r="B11" s="299"/>
      <c r="C11" s="189">
        <v>706</v>
      </c>
      <c r="D11" s="154">
        <v>-75</v>
      </c>
      <c r="E11" s="154">
        <v>1524</v>
      </c>
      <c r="F11" s="154">
        <v>1599</v>
      </c>
      <c r="G11" s="154">
        <v>781</v>
      </c>
      <c r="H11" s="154">
        <v>545</v>
      </c>
      <c r="I11" s="154">
        <v>10761</v>
      </c>
      <c r="J11" s="154">
        <v>10216</v>
      </c>
      <c r="K11" s="154">
        <v>236</v>
      </c>
      <c r="L11" s="154">
        <v>814</v>
      </c>
      <c r="M11" s="154">
        <v>578</v>
      </c>
    </row>
    <row r="12" spans="1:13" ht="13.5" customHeight="1">
      <c r="A12" s="298">
        <v>28</v>
      </c>
      <c r="B12" s="299"/>
      <c r="C12" s="189">
        <f aca="true" t="shared" si="0" ref="C12:M12">SUM(C15:C26)</f>
        <v>1758</v>
      </c>
      <c r="D12" s="154">
        <f t="shared" si="0"/>
        <v>-154</v>
      </c>
      <c r="E12" s="154">
        <f t="shared" si="0"/>
        <v>1437</v>
      </c>
      <c r="F12" s="154">
        <f t="shared" si="0"/>
        <v>1591</v>
      </c>
      <c r="G12" s="154">
        <f t="shared" si="0"/>
        <v>1912</v>
      </c>
      <c r="H12" s="154">
        <f t="shared" si="0"/>
        <v>1633</v>
      </c>
      <c r="I12" s="154">
        <f t="shared" si="0"/>
        <v>11063</v>
      </c>
      <c r="J12" s="154">
        <f t="shared" si="0"/>
        <v>9430</v>
      </c>
      <c r="K12" s="154">
        <f t="shared" si="0"/>
        <v>279</v>
      </c>
      <c r="L12" s="154">
        <f t="shared" si="0"/>
        <v>859</v>
      </c>
      <c r="M12" s="154">
        <f t="shared" si="0"/>
        <v>580</v>
      </c>
    </row>
    <row r="13" spans="1:13" ht="13.5" customHeight="1">
      <c r="A13" s="298"/>
      <c r="B13" s="314"/>
      <c r="C13" s="155"/>
      <c r="D13" s="154"/>
      <c r="E13" s="154"/>
      <c r="F13" s="154"/>
      <c r="G13" s="154"/>
      <c r="H13" s="154"/>
      <c r="I13" s="154"/>
      <c r="J13" s="154"/>
      <c r="K13" s="154"/>
      <c r="L13" s="154"/>
      <c r="M13" s="154"/>
    </row>
    <row r="14" spans="1:13" s="73" customFormat="1" ht="4.5" customHeight="1">
      <c r="A14" s="8"/>
      <c r="B14" s="45"/>
      <c r="C14" s="155"/>
      <c r="D14" s="190"/>
      <c r="E14" s="190"/>
      <c r="F14" s="190"/>
      <c r="G14" s="190"/>
      <c r="H14" s="190"/>
      <c r="I14" s="191"/>
      <c r="J14" s="190"/>
      <c r="K14" s="190"/>
      <c r="L14" s="191"/>
      <c r="M14" s="190"/>
    </row>
    <row r="15" spans="1:13" s="73" customFormat="1" ht="13.5" customHeight="1">
      <c r="A15" s="139">
        <v>28</v>
      </c>
      <c r="B15" s="133">
        <v>1</v>
      </c>
      <c r="C15" s="154">
        <f aca="true" t="shared" si="1" ref="C15:C25">SUM(D15,G15)</f>
        <v>64</v>
      </c>
      <c r="D15" s="154">
        <f>E15-F15</f>
        <v>-33</v>
      </c>
      <c r="E15" s="154">
        <v>116</v>
      </c>
      <c r="F15" s="154">
        <v>149</v>
      </c>
      <c r="G15" s="154">
        <f>H15+K15</f>
        <v>97</v>
      </c>
      <c r="H15" s="154">
        <f>I15-J15</f>
        <v>80</v>
      </c>
      <c r="I15" s="155">
        <v>648</v>
      </c>
      <c r="J15" s="154">
        <v>568</v>
      </c>
      <c r="K15" s="154">
        <f>L15-M15</f>
        <v>17</v>
      </c>
      <c r="L15" s="155">
        <v>58</v>
      </c>
      <c r="M15" s="154">
        <v>41</v>
      </c>
    </row>
    <row r="16" spans="1:13" s="73" customFormat="1" ht="13.5" customHeight="1">
      <c r="A16" s="8"/>
      <c r="B16" s="133">
        <v>2</v>
      </c>
      <c r="C16" s="154">
        <f t="shared" si="1"/>
        <v>-21</v>
      </c>
      <c r="D16" s="154">
        <f>E16-F16</f>
        <v>-35</v>
      </c>
      <c r="E16" s="154">
        <v>123</v>
      </c>
      <c r="F16" s="154">
        <v>158</v>
      </c>
      <c r="G16" s="154">
        <f>H16+K16</f>
        <v>14</v>
      </c>
      <c r="H16" s="154">
        <f>I16-J16</f>
        <v>27</v>
      </c>
      <c r="I16" s="155">
        <v>805</v>
      </c>
      <c r="J16" s="154">
        <v>778</v>
      </c>
      <c r="K16" s="154">
        <f aca="true" t="shared" si="2" ref="K16:K25">L16-M16</f>
        <v>-13</v>
      </c>
      <c r="L16" s="155">
        <v>38</v>
      </c>
      <c r="M16" s="154">
        <v>51</v>
      </c>
    </row>
    <row r="17" spans="1:13" s="73" customFormat="1" ht="13.5" customHeight="1">
      <c r="A17" s="8"/>
      <c r="B17" s="133">
        <v>3</v>
      </c>
      <c r="C17" s="154">
        <f t="shared" si="1"/>
        <v>438</v>
      </c>
      <c r="D17" s="154">
        <f>E17-F17</f>
        <v>-35</v>
      </c>
      <c r="E17" s="154">
        <v>124</v>
      </c>
      <c r="F17" s="154">
        <v>159</v>
      </c>
      <c r="G17" s="154">
        <f aca="true" t="shared" si="3" ref="G17:G25">H17+K17</f>
        <v>473</v>
      </c>
      <c r="H17" s="154">
        <f aca="true" t="shared" si="4" ref="H17:H25">I17-J17</f>
        <v>436</v>
      </c>
      <c r="I17" s="155">
        <v>1914</v>
      </c>
      <c r="J17" s="154">
        <v>1478</v>
      </c>
      <c r="K17" s="154">
        <f t="shared" si="2"/>
        <v>37</v>
      </c>
      <c r="L17" s="155">
        <v>89</v>
      </c>
      <c r="M17" s="154">
        <v>52</v>
      </c>
    </row>
    <row r="18" spans="1:13" s="73" customFormat="1" ht="13.5" customHeight="1">
      <c r="A18" s="8"/>
      <c r="B18" s="133">
        <v>4</v>
      </c>
      <c r="C18" s="154">
        <f t="shared" si="1"/>
        <v>244</v>
      </c>
      <c r="D18" s="154">
        <f>E18-F18</f>
        <v>-8</v>
      </c>
      <c r="E18" s="154">
        <v>113</v>
      </c>
      <c r="F18" s="154">
        <v>121</v>
      </c>
      <c r="G18" s="154">
        <f t="shared" si="3"/>
        <v>252</v>
      </c>
      <c r="H18" s="154">
        <f t="shared" si="4"/>
        <v>213</v>
      </c>
      <c r="I18" s="155">
        <v>1284</v>
      </c>
      <c r="J18" s="154">
        <v>1071</v>
      </c>
      <c r="K18" s="154">
        <f t="shared" si="2"/>
        <v>39</v>
      </c>
      <c r="L18" s="155">
        <v>88</v>
      </c>
      <c r="M18" s="154">
        <v>49</v>
      </c>
    </row>
    <row r="19" spans="1:13" s="73" customFormat="1" ht="13.5" customHeight="1">
      <c r="A19" s="8"/>
      <c r="B19" s="133">
        <v>5</v>
      </c>
      <c r="C19" s="154">
        <f t="shared" si="1"/>
        <v>167</v>
      </c>
      <c r="D19" s="154">
        <f aca="true" t="shared" si="5" ref="D19:D25">E19-F19</f>
        <v>-1</v>
      </c>
      <c r="E19" s="154">
        <v>127</v>
      </c>
      <c r="F19" s="154">
        <v>128</v>
      </c>
      <c r="G19" s="154">
        <f t="shared" si="3"/>
        <v>168</v>
      </c>
      <c r="H19" s="154">
        <f t="shared" si="4"/>
        <v>135</v>
      </c>
      <c r="I19" s="155">
        <v>862</v>
      </c>
      <c r="J19" s="154">
        <v>727</v>
      </c>
      <c r="K19" s="154">
        <f t="shared" si="2"/>
        <v>33</v>
      </c>
      <c r="L19" s="155">
        <v>60</v>
      </c>
      <c r="M19" s="154">
        <v>27</v>
      </c>
    </row>
    <row r="20" spans="1:13" s="73" customFormat="1" ht="13.5" customHeight="1">
      <c r="A20" s="8"/>
      <c r="B20" s="133">
        <v>6</v>
      </c>
      <c r="C20" s="154">
        <f t="shared" si="1"/>
        <v>59</v>
      </c>
      <c r="D20" s="154">
        <f t="shared" si="5"/>
        <v>16</v>
      </c>
      <c r="E20" s="154">
        <v>117</v>
      </c>
      <c r="F20" s="154">
        <v>101</v>
      </c>
      <c r="G20" s="154">
        <f t="shared" si="3"/>
        <v>43</v>
      </c>
      <c r="H20" s="154">
        <f t="shared" si="4"/>
        <v>0</v>
      </c>
      <c r="I20" s="155">
        <v>671</v>
      </c>
      <c r="J20" s="154">
        <v>671</v>
      </c>
      <c r="K20" s="154">
        <f t="shared" si="2"/>
        <v>43</v>
      </c>
      <c r="L20" s="155">
        <v>93</v>
      </c>
      <c r="M20" s="154">
        <v>50</v>
      </c>
    </row>
    <row r="21" spans="1:13" s="73" customFormat="1" ht="13.5" customHeight="1">
      <c r="A21" s="8"/>
      <c r="B21" s="133">
        <v>7</v>
      </c>
      <c r="C21" s="154">
        <f t="shared" si="1"/>
        <v>65</v>
      </c>
      <c r="D21" s="154">
        <f t="shared" si="5"/>
        <v>-18</v>
      </c>
      <c r="E21" s="154">
        <v>105</v>
      </c>
      <c r="F21" s="154">
        <v>123</v>
      </c>
      <c r="G21" s="154">
        <f t="shared" si="3"/>
        <v>83</v>
      </c>
      <c r="H21" s="154">
        <f t="shared" si="4"/>
        <v>75</v>
      </c>
      <c r="I21" s="155">
        <v>760</v>
      </c>
      <c r="J21" s="154">
        <v>685</v>
      </c>
      <c r="K21" s="154">
        <f t="shared" si="2"/>
        <v>8</v>
      </c>
      <c r="L21" s="155">
        <v>79</v>
      </c>
      <c r="M21" s="154">
        <v>71</v>
      </c>
    </row>
    <row r="22" spans="1:13" s="73" customFormat="1" ht="13.5" customHeight="1">
      <c r="A22" s="8"/>
      <c r="B22" s="133">
        <v>8</v>
      </c>
      <c r="C22" s="154">
        <f t="shared" si="1"/>
        <v>287</v>
      </c>
      <c r="D22" s="154">
        <f t="shared" si="5"/>
        <v>32</v>
      </c>
      <c r="E22" s="154">
        <v>159</v>
      </c>
      <c r="F22" s="154">
        <v>127</v>
      </c>
      <c r="G22" s="154">
        <f t="shared" si="3"/>
        <v>255</v>
      </c>
      <c r="H22" s="154">
        <f t="shared" si="4"/>
        <v>245</v>
      </c>
      <c r="I22" s="155">
        <v>962</v>
      </c>
      <c r="J22" s="154">
        <v>717</v>
      </c>
      <c r="K22" s="154">
        <f t="shared" si="2"/>
        <v>10</v>
      </c>
      <c r="L22" s="155">
        <v>79</v>
      </c>
      <c r="M22" s="154">
        <v>69</v>
      </c>
    </row>
    <row r="23" spans="1:13" s="73" customFormat="1" ht="13.5" customHeight="1">
      <c r="A23" s="8"/>
      <c r="B23" s="133">
        <v>9</v>
      </c>
      <c r="C23" s="154">
        <f t="shared" si="1"/>
        <v>186</v>
      </c>
      <c r="D23" s="154">
        <f t="shared" si="5"/>
        <v>-26</v>
      </c>
      <c r="E23" s="154">
        <v>109</v>
      </c>
      <c r="F23" s="154">
        <v>135</v>
      </c>
      <c r="G23" s="154">
        <f t="shared" si="3"/>
        <v>212</v>
      </c>
      <c r="H23" s="154">
        <f t="shared" si="4"/>
        <v>149</v>
      </c>
      <c r="I23" s="155">
        <v>877</v>
      </c>
      <c r="J23" s="154">
        <v>728</v>
      </c>
      <c r="K23" s="154">
        <f t="shared" si="2"/>
        <v>63</v>
      </c>
      <c r="L23" s="155">
        <v>106</v>
      </c>
      <c r="M23" s="154">
        <v>43</v>
      </c>
    </row>
    <row r="24" spans="1:13" s="73" customFormat="1" ht="13.5" customHeight="1">
      <c r="A24" s="8"/>
      <c r="B24" s="133">
        <v>10</v>
      </c>
      <c r="C24" s="154">
        <f t="shared" si="1"/>
        <v>155</v>
      </c>
      <c r="D24" s="154">
        <f t="shared" si="5"/>
        <v>-3</v>
      </c>
      <c r="E24" s="154">
        <v>116</v>
      </c>
      <c r="F24" s="154">
        <v>119</v>
      </c>
      <c r="G24" s="154">
        <f t="shared" si="3"/>
        <v>158</v>
      </c>
      <c r="H24" s="154">
        <f t="shared" si="4"/>
        <v>136</v>
      </c>
      <c r="I24" s="155">
        <v>850</v>
      </c>
      <c r="J24" s="154">
        <v>714</v>
      </c>
      <c r="K24" s="154">
        <f t="shared" si="2"/>
        <v>22</v>
      </c>
      <c r="L24" s="155">
        <v>58</v>
      </c>
      <c r="M24" s="154">
        <v>36</v>
      </c>
    </row>
    <row r="25" spans="1:13" s="73" customFormat="1" ht="13.5" customHeight="1">
      <c r="A25" s="8"/>
      <c r="B25" s="133">
        <v>11</v>
      </c>
      <c r="C25" s="154">
        <f t="shared" si="1"/>
        <v>46</v>
      </c>
      <c r="D25" s="154">
        <f t="shared" si="5"/>
        <v>-23</v>
      </c>
      <c r="E25" s="154">
        <v>115</v>
      </c>
      <c r="F25" s="154">
        <v>138</v>
      </c>
      <c r="G25" s="154">
        <f t="shared" si="3"/>
        <v>69</v>
      </c>
      <c r="H25" s="154">
        <f t="shared" si="4"/>
        <v>62</v>
      </c>
      <c r="I25" s="155">
        <v>696</v>
      </c>
      <c r="J25" s="154">
        <v>634</v>
      </c>
      <c r="K25" s="154">
        <f t="shared" si="2"/>
        <v>7</v>
      </c>
      <c r="L25" s="155">
        <v>48</v>
      </c>
      <c r="M25" s="154">
        <v>41</v>
      </c>
    </row>
    <row r="26" spans="1:13" s="73" customFormat="1" ht="13.5" customHeight="1">
      <c r="A26" s="8"/>
      <c r="B26" s="133">
        <v>12</v>
      </c>
      <c r="C26" s="154">
        <f>SUM(D26,G26)</f>
        <v>68</v>
      </c>
      <c r="D26" s="154">
        <f>E26-F26</f>
        <v>-20</v>
      </c>
      <c r="E26" s="154">
        <v>113</v>
      </c>
      <c r="F26" s="154">
        <v>133</v>
      </c>
      <c r="G26" s="154">
        <f>H26+K26</f>
        <v>88</v>
      </c>
      <c r="H26" s="154">
        <f>I26-J26</f>
        <v>75</v>
      </c>
      <c r="I26" s="155">
        <v>734</v>
      </c>
      <c r="J26" s="154">
        <v>659</v>
      </c>
      <c r="K26" s="154">
        <f>L26-M26</f>
        <v>13</v>
      </c>
      <c r="L26" s="155">
        <v>63</v>
      </c>
      <c r="M26" s="154">
        <v>50</v>
      </c>
    </row>
    <row r="27" spans="1:13" s="73" customFormat="1" ht="3.75" customHeight="1">
      <c r="A27" s="32"/>
      <c r="B27" s="59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73" customFormat="1" ht="13.5" customHeight="1">
      <c r="A28" s="95" t="s">
        <v>144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13" s="73" customFormat="1" ht="13.5" customHeight="1">
      <c r="A29" s="96" t="s">
        <v>157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6" s="73" customFormat="1" ht="13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192"/>
      <c r="L30" s="74"/>
      <c r="M30" s="74"/>
      <c r="N30" s="74"/>
      <c r="O30" s="74"/>
      <c r="P30" s="74"/>
    </row>
  </sheetData>
  <sheetProtection/>
  <mergeCells count="16">
    <mergeCell ref="A13:B13"/>
    <mergeCell ref="A8:B8"/>
    <mergeCell ref="D5:D6"/>
    <mergeCell ref="A4:B6"/>
    <mergeCell ref="C4:C6"/>
    <mergeCell ref="A9:B9"/>
    <mergeCell ref="A12:B12"/>
    <mergeCell ref="A10:B10"/>
    <mergeCell ref="A11:B11"/>
    <mergeCell ref="G4:M4"/>
    <mergeCell ref="K5:M5"/>
    <mergeCell ref="H5:J5"/>
    <mergeCell ref="G5:G6"/>
    <mergeCell ref="F5:F6"/>
    <mergeCell ref="D4:F4"/>
    <mergeCell ref="E5:E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81" customWidth="1"/>
    <col min="2" max="3" width="8.00390625" style="114" customWidth="1"/>
    <col min="4" max="11" width="8.00390625" style="81" customWidth="1"/>
    <col min="12" max="16" width="6.625" style="81" customWidth="1"/>
    <col min="17" max="16384" width="9.00390625" style="81" customWidth="1"/>
  </cols>
  <sheetData>
    <row r="1" s="80" customFormat="1" ht="12.75" customHeight="1">
      <c r="A1" s="70" t="s">
        <v>132</v>
      </c>
    </row>
    <row r="2" spans="1:16" s="89" customFormat="1" ht="18" customHeight="1">
      <c r="A2" s="88" t="s">
        <v>181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68" t="s">
        <v>0</v>
      </c>
      <c r="L3" s="3"/>
      <c r="M3" s="3"/>
      <c r="N3" s="3"/>
      <c r="P3" s="84"/>
    </row>
    <row r="4" spans="1:16" ht="13.5" customHeight="1">
      <c r="A4" s="262" t="s">
        <v>1</v>
      </c>
      <c r="B4" s="264" t="s">
        <v>84</v>
      </c>
      <c r="C4" s="112" t="s">
        <v>158</v>
      </c>
      <c r="D4" s="264" t="s">
        <v>160</v>
      </c>
      <c r="E4" s="264" t="s">
        <v>134</v>
      </c>
      <c r="F4" s="264" t="s">
        <v>135</v>
      </c>
      <c r="G4" s="264" t="s">
        <v>136</v>
      </c>
      <c r="H4" s="264" t="s">
        <v>161</v>
      </c>
      <c r="I4" s="264" t="s">
        <v>162</v>
      </c>
      <c r="J4" s="320" t="s">
        <v>137</v>
      </c>
      <c r="K4" s="318" t="s">
        <v>33</v>
      </c>
      <c r="L4" s="84"/>
      <c r="M4" s="84"/>
      <c r="N4" s="84"/>
      <c r="O4" s="84"/>
      <c r="P4" s="84"/>
    </row>
    <row r="5" spans="1:16" ht="13.5" customHeight="1">
      <c r="A5" s="263"/>
      <c r="B5" s="265"/>
      <c r="C5" s="113" t="s">
        <v>159</v>
      </c>
      <c r="D5" s="265"/>
      <c r="E5" s="265"/>
      <c r="F5" s="265"/>
      <c r="G5" s="265"/>
      <c r="H5" s="265"/>
      <c r="I5" s="265"/>
      <c r="J5" s="321"/>
      <c r="K5" s="319"/>
      <c r="L5" s="84"/>
      <c r="M5" s="84"/>
      <c r="N5" s="84"/>
      <c r="O5" s="84"/>
      <c r="P5" s="84"/>
    </row>
    <row r="6" spans="1:16" ht="3.75" customHeight="1">
      <c r="A6" s="61"/>
      <c r="B6" s="37"/>
      <c r="C6" s="37"/>
      <c r="D6" s="37"/>
      <c r="E6" s="37"/>
      <c r="F6" s="6"/>
      <c r="G6" s="6"/>
      <c r="H6" s="37"/>
      <c r="I6" s="6"/>
      <c r="J6" s="6"/>
      <c r="K6" s="37"/>
      <c r="L6" s="84"/>
      <c r="M6" s="84"/>
      <c r="N6" s="84"/>
      <c r="O6" s="84"/>
      <c r="P6" s="84"/>
    </row>
    <row r="7" spans="1:16" s="6" customFormat="1" ht="13.5" customHeight="1">
      <c r="A7" s="14">
        <v>25</v>
      </c>
      <c r="B7" s="57">
        <f>SUM(C7:K7)</f>
        <v>3294</v>
      </c>
      <c r="C7" s="57">
        <v>846</v>
      </c>
      <c r="D7" s="13">
        <v>1487</v>
      </c>
      <c r="E7" s="57">
        <v>116</v>
      </c>
      <c r="F7" s="13">
        <v>19</v>
      </c>
      <c r="G7" s="13">
        <v>117</v>
      </c>
      <c r="H7" s="57">
        <v>65</v>
      </c>
      <c r="I7" s="13">
        <v>36</v>
      </c>
      <c r="J7" s="13">
        <v>300</v>
      </c>
      <c r="K7" s="57">
        <v>308</v>
      </c>
      <c r="L7" s="8"/>
      <c r="M7" s="8"/>
      <c r="N7" s="8"/>
      <c r="O7" s="8"/>
      <c r="P7" s="8"/>
    </row>
    <row r="8" spans="1:16" s="6" customFormat="1" ht="13.5" customHeight="1">
      <c r="A8" s="14">
        <v>26</v>
      </c>
      <c r="B8" s="57">
        <f>SUM(C8:K8)</f>
        <v>3197</v>
      </c>
      <c r="C8" s="57">
        <v>792</v>
      </c>
      <c r="D8" s="13">
        <v>1497</v>
      </c>
      <c r="E8" s="57">
        <v>111</v>
      </c>
      <c r="F8" s="13">
        <v>17</v>
      </c>
      <c r="G8" s="13">
        <v>85</v>
      </c>
      <c r="H8" s="57">
        <v>59</v>
      </c>
      <c r="I8" s="13">
        <v>38</v>
      </c>
      <c r="J8" s="13">
        <v>295</v>
      </c>
      <c r="K8" s="57">
        <v>303</v>
      </c>
      <c r="L8" s="8"/>
      <c r="M8" s="8"/>
      <c r="N8" s="8"/>
      <c r="O8" s="8"/>
      <c r="P8" s="8"/>
    </row>
    <row r="9" spans="1:16" s="6" customFormat="1" ht="13.5" customHeight="1">
      <c r="A9" s="14">
        <v>27</v>
      </c>
      <c r="B9" s="57">
        <f>SUM(C9:K9)</f>
        <v>3298</v>
      </c>
      <c r="C9" s="57">
        <v>792</v>
      </c>
      <c r="D9" s="13">
        <v>1556</v>
      </c>
      <c r="E9" s="57">
        <v>109</v>
      </c>
      <c r="F9" s="13">
        <v>17</v>
      </c>
      <c r="G9" s="13">
        <v>67</v>
      </c>
      <c r="H9" s="57">
        <v>65</v>
      </c>
      <c r="I9" s="13">
        <v>41</v>
      </c>
      <c r="J9" s="13">
        <v>307</v>
      </c>
      <c r="K9" s="57">
        <v>344</v>
      </c>
      <c r="L9" s="8"/>
      <c r="M9" s="8"/>
      <c r="N9" s="8"/>
      <c r="O9" s="8"/>
      <c r="P9" s="8"/>
    </row>
    <row r="10" spans="1:16" s="6" customFormat="1" ht="13.5" customHeight="1">
      <c r="A10" s="14">
        <v>28</v>
      </c>
      <c r="B10" s="57">
        <f>SUM(C10:K10)</f>
        <v>3563</v>
      </c>
      <c r="C10" s="57">
        <v>796</v>
      </c>
      <c r="D10" s="13">
        <v>1658</v>
      </c>
      <c r="E10" s="57">
        <v>133</v>
      </c>
      <c r="F10" s="13">
        <v>19</v>
      </c>
      <c r="G10" s="13">
        <v>68</v>
      </c>
      <c r="H10" s="57">
        <v>65</v>
      </c>
      <c r="I10" s="13">
        <v>45</v>
      </c>
      <c r="J10" s="13">
        <v>317</v>
      </c>
      <c r="K10" s="57">
        <v>462</v>
      </c>
      <c r="L10" s="8"/>
      <c r="M10" s="8"/>
      <c r="N10" s="8"/>
      <c r="O10" s="8"/>
      <c r="P10" s="8"/>
    </row>
    <row r="11" spans="1:16" s="6" customFormat="1" ht="13.5" customHeight="1">
      <c r="A11" s="14">
        <v>29</v>
      </c>
      <c r="B11" s="57">
        <f>SUM(C11:K11)</f>
        <v>3859</v>
      </c>
      <c r="C11" s="57">
        <v>826</v>
      </c>
      <c r="D11" s="13">
        <v>1761</v>
      </c>
      <c r="E11" s="57">
        <v>140</v>
      </c>
      <c r="F11" s="13">
        <v>23</v>
      </c>
      <c r="G11" s="13">
        <v>63</v>
      </c>
      <c r="H11" s="57">
        <v>53</v>
      </c>
      <c r="I11" s="13">
        <v>52</v>
      </c>
      <c r="J11" s="13">
        <v>331</v>
      </c>
      <c r="K11" s="57">
        <v>610</v>
      </c>
      <c r="L11" s="8"/>
      <c r="M11" s="8"/>
      <c r="N11" s="8"/>
      <c r="O11" s="8"/>
      <c r="P11" s="8"/>
    </row>
    <row r="12" spans="1:16" ht="3.75" customHeight="1">
      <c r="A12" s="62"/>
      <c r="B12" s="37"/>
      <c r="C12" s="37"/>
      <c r="D12" s="37"/>
      <c r="E12" s="37"/>
      <c r="F12" s="6"/>
      <c r="G12" s="6"/>
      <c r="H12" s="37"/>
      <c r="I12" s="6"/>
      <c r="J12" s="6"/>
      <c r="K12" s="37"/>
      <c r="L12" s="84"/>
      <c r="M12" s="84"/>
      <c r="N12" s="84"/>
      <c r="O12" s="84"/>
      <c r="P12" s="84"/>
    </row>
    <row r="13" spans="1:16" s="87" customFormat="1" ht="13.5" customHeight="1">
      <c r="A13" s="94" t="s">
        <v>145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135"/>
      <c r="M13" s="135"/>
      <c r="N13" s="135"/>
      <c r="O13" s="135"/>
      <c r="P13" s="136"/>
    </row>
    <row r="14" spans="1:16" s="87" customFormat="1" ht="13.5" customHeight="1">
      <c r="A14" s="212" t="s">
        <v>191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</row>
  </sheetData>
  <sheetProtection/>
  <mergeCells count="10">
    <mergeCell ref="B4:B5"/>
    <mergeCell ref="A4:A5"/>
    <mergeCell ref="K4:K5"/>
    <mergeCell ref="E4:E5"/>
    <mergeCell ref="J4:J5"/>
    <mergeCell ref="I4:I5"/>
    <mergeCell ref="H4:H5"/>
    <mergeCell ref="D4:D5"/>
    <mergeCell ref="G4:G5"/>
    <mergeCell ref="F4:F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"/>
  <sheetViews>
    <sheetView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4.75390625" style="81" customWidth="1"/>
    <col min="2" max="2" width="6.375" style="114" customWidth="1"/>
    <col min="3" max="13" width="6.375" style="81" customWidth="1"/>
    <col min="14" max="16" width="6.625" style="81" customWidth="1"/>
    <col min="17" max="16384" width="9.00390625" style="81" customWidth="1"/>
  </cols>
  <sheetData>
    <row r="1" s="80" customFormat="1" ht="12.75" customHeight="1">
      <c r="A1" s="70" t="s">
        <v>132</v>
      </c>
    </row>
    <row r="2" spans="1:16" ht="18" customHeight="1">
      <c r="A2" s="88" t="s">
        <v>182</v>
      </c>
      <c r="B2" s="9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</row>
    <row r="3" spans="1:16" ht="12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3.5">
      <c r="A4" s="322" t="s">
        <v>151</v>
      </c>
      <c r="B4" s="325" t="s">
        <v>192</v>
      </c>
      <c r="C4" s="326"/>
      <c r="D4" s="326"/>
      <c r="E4" s="326"/>
      <c r="F4" s="326"/>
      <c r="G4" s="326"/>
      <c r="H4" s="327"/>
      <c r="I4" s="324" t="s">
        <v>201</v>
      </c>
      <c r="J4" s="324"/>
      <c r="K4" s="324"/>
      <c r="L4" s="324"/>
      <c r="M4" s="325"/>
      <c r="N4" s="84"/>
      <c r="O4" s="84"/>
      <c r="P4" s="84"/>
    </row>
    <row r="5" spans="1:16" s="83" customFormat="1" ht="12.75" customHeight="1">
      <c r="A5" s="323"/>
      <c r="B5" s="17" t="s">
        <v>84</v>
      </c>
      <c r="C5" s="17" t="s">
        <v>193</v>
      </c>
      <c r="D5" s="17" t="s">
        <v>194</v>
      </c>
      <c r="E5" s="17" t="s">
        <v>195</v>
      </c>
      <c r="F5" s="17" t="s">
        <v>196</v>
      </c>
      <c r="G5" s="17" t="s">
        <v>197</v>
      </c>
      <c r="H5" s="17" t="s">
        <v>33</v>
      </c>
      <c r="I5" s="17" t="s">
        <v>84</v>
      </c>
      <c r="J5" s="17" t="s">
        <v>198</v>
      </c>
      <c r="K5" s="17" t="s">
        <v>199</v>
      </c>
      <c r="L5" s="17" t="s">
        <v>200</v>
      </c>
      <c r="M5" s="19" t="s">
        <v>33</v>
      </c>
      <c r="N5" s="85"/>
      <c r="O5" s="85"/>
      <c r="P5" s="85"/>
    </row>
    <row r="6" spans="1:16" ht="5.25" customHeight="1">
      <c r="A6" s="58"/>
      <c r="B6" s="209"/>
      <c r="C6" s="209"/>
      <c r="D6" s="152"/>
      <c r="E6" s="152"/>
      <c r="F6" s="153"/>
      <c r="G6" s="152"/>
      <c r="H6" s="152"/>
      <c r="I6" s="153"/>
      <c r="J6" s="152"/>
      <c r="K6" s="152"/>
      <c r="L6" s="153"/>
      <c r="M6" s="152"/>
      <c r="N6" s="84"/>
      <c r="O6" s="84"/>
      <c r="P6" s="84"/>
    </row>
    <row r="7" spans="1:16" s="6" customFormat="1" ht="13.5" customHeight="1">
      <c r="A7" s="14">
        <v>24</v>
      </c>
      <c r="B7" s="187">
        <f>SUM(C7:H7)</f>
        <v>7017</v>
      </c>
      <c r="C7" s="154">
        <v>1298</v>
      </c>
      <c r="D7" s="154">
        <v>1260</v>
      </c>
      <c r="E7" s="154">
        <v>1755</v>
      </c>
      <c r="F7" s="155">
        <v>503</v>
      </c>
      <c r="G7" s="154">
        <v>1091</v>
      </c>
      <c r="H7" s="154">
        <v>1110</v>
      </c>
      <c r="I7" s="155">
        <f>SUM(J7:M7)</f>
        <v>23912</v>
      </c>
      <c r="J7" s="154">
        <v>7913</v>
      </c>
      <c r="K7" s="154">
        <v>7236</v>
      </c>
      <c r="L7" s="155">
        <v>3358</v>
      </c>
      <c r="M7" s="154">
        <v>5405</v>
      </c>
      <c r="N7" s="8"/>
      <c r="O7" s="8"/>
      <c r="P7" s="8"/>
    </row>
    <row r="8" spans="1:16" s="6" customFormat="1" ht="13.5" customHeight="1">
      <c r="A8" s="14">
        <v>25</v>
      </c>
      <c r="B8" s="187">
        <f>SUM(C8:H8)</f>
        <v>6757</v>
      </c>
      <c r="C8" s="154">
        <v>1252</v>
      </c>
      <c r="D8" s="154">
        <v>1256</v>
      </c>
      <c r="E8" s="154">
        <v>1694</v>
      </c>
      <c r="F8" s="155">
        <v>454</v>
      </c>
      <c r="G8" s="154">
        <v>1112</v>
      </c>
      <c r="H8" s="154">
        <v>989</v>
      </c>
      <c r="I8" s="155">
        <f>SUM(J8:M8)</f>
        <v>29518</v>
      </c>
      <c r="J8" s="154">
        <v>8427</v>
      </c>
      <c r="K8" s="154">
        <v>8227</v>
      </c>
      <c r="L8" s="155">
        <v>3430</v>
      </c>
      <c r="M8" s="154">
        <v>9434</v>
      </c>
      <c r="N8" s="8"/>
      <c r="O8" s="8"/>
      <c r="P8" s="8"/>
    </row>
    <row r="9" spans="1:16" s="6" customFormat="1" ht="13.5" customHeight="1">
      <c r="A9" s="14">
        <v>26</v>
      </c>
      <c r="B9" s="187">
        <f>SUM(C9:H9)</f>
        <v>6751</v>
      </c>
      <c r="C9" s="154">
        <v>1296</v>
      </c>
      <c r="D9" s="154">
        <v>1201</v>
      </c>
      <c r="E9" s="154">
        <v>1652</v>
      </c>
      <c r="F9" s="155">
        <v>466</v>
      </c>
      <c r="G9" s="154">
        <v>1092</v>
      </c>
      <c r="H9" s="154">
        <v>1044</v>
      </c>
      <c r="I9" s="155">
        <f>SUM(J9:M9)</f>
        <v>22641</v>
      </c>
      <c r="J9" s="154">
        <v>6718</v>
      </c>
      <c r="K9" s="154">
        <v>5101</v>
      </c>
      <c r="L9" s="155">
        <v>2470</v>
      </c>
      <c r="M9" s="154">
        <v>8352</v>
      </c>
      <c r="N9" s="8"/>
      <c r="O9" s="8"/>
      <c r="P9" s="8"/>
    </row>
    <row r="10" spans="1:16" s="6" customFormat="1" ht="13.5" customHeight="1">
      <c r="A10" s="14">
        <v>27</v>
      </c>
      <c r="B10" s="187">
        <f>SUM(C10:H10)</f>
        <v>6790</v>
      </c>
      <c r="C10" s="154">
        <v>1318</v>
      </c>
      <c r="D10" s="154">
        <v>1307</v>
      </c>
      <c r="E10" s="154">
        <v>1687</v>
      </c>
      <c r="F10" s="155">
        <v>453</v>
      </c>
      <c r="G10" s="154">
        <v>1055</v>
      </c>
      <c r="H10" s="154">
        <v>970</v>
      </c>
      <c r="I10" s="155">
        <f>SUM(J10:M10)</f>
        <v>33272</v>
      </c>
      <c r="J10" s="154">
        <v>8985</v>
      </c>
      <c r="K10" s="154">
        <v>7964</v>
      </c>
      <c r="L10" s="155">
        <v>3501</v>
      </c>
      <c r="M10" s="154">
        <v>12822</v>
      </c>
      <c r="N10" s="8"/>
      <c r="O10" s="8"/>
      <c r="P10" s="8"/>
    </row>
    <row r="11" spans="1:16" s="6" customFormat="1" ht="13.5" customHeight="1">
      <c r="A11" s="14">
        <v>28</v>
      </c>
      <c r="B11" s="187">
        <f>SUM(C11:H11)</f>
        <v>6897</v>
      </c>
      <c r="C11" s="154">
        <v>1246</v>
      </c>
      <c r="D11" s="154">
        <v>1323</v>
      </c>
      <c r="E11" s="154">
        <v>1737</v>
      </c>
      <c r="F11" s="155">
        <v>457</v>
      </c>
      <c r="G11" s="154">
        <v>1105</v>
      </c>
      <c r="H11" s="154">
        <v>1029</v>
      </c>
      <c r="I11" s="155">
        <f>SUM(J11:M11)</f>
        <v>38790</v>
      </c>
      <c r="J11" s="154">
        <v>9762</v>
      </c>
      <c r="K11" s="154">
        <v>8121</v>
      </c>
      <c r="L11" s="155">
        <v>3491</v>
      </c>
      <c r="M11" s="154">
        <v>17416</v>
      </c>
      <c r="N11" s="8"/>
      <c r="O11" s="8"/>
      <c r="P11" s="8"/>
    </row>
    <row r="12" spans="1:16" ht="5.25" customHeight="1">
      <c r="A12" s="24"/>
      <c r="B12" s="210"/>
      <c r="C12" s="211"/>
      <c r="D12" s="156"/>
      <c r="E12" s="156"/>
      <c r="F12" s="157"/>
      <c r="G12" s="156"/>
      <c r="H12" s="156"/>
      <c r="I12" s="157"/>
      <c r="J12" s="156"/>
      <c r="K12" s="156"/>
      <c r="L12" s="157"/>
      <c r="M12" s="156"/>
      <c r="N12" s="84"/>
      <c r="O12" s="84"/>
      <c r="P12" s="84"/>
    </row>
    <row r="13" spans="1:16" ht="13.5" customHeight="1">
      <c r="A13" s="97" t="s">
        <v>145</v>
      </c>
      <c r="B13" s="9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84"/>
      <c r="O13" s="84"/>
      <c r="P13" s="84"/>
    </row>
    <row r="14" spans="1:14" ht="13.5" customHeight="1">
      <c r="A14" s="96" t="s">
        <v>185</v>
      </c>
      <c r="B14" s="7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1"/>
    </row>
    <row r="15" ht="13.5" customHeight="1">
      <c r="A15" s="96"/>
    </row>
  </sheetData>
  <sheetProtection/>
  <mergeCells count="3">
    <mergeCell ref="A4:A5"/>
    <mergeCell ref="I4:M4"/>
    <mergeCell ref="B4:H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74" customWidth="1"/>
    <col min="2" max="2" width="0.875" style="74" customWidth="1"/>
    <col min="3" max="5" width="8.75390625" style="74" customWidth="1"/>
    <col min="6" max="6" width="0.875" style="74" customWidth="1"/>
    <col min="7" max="7" width="10.625" style="74" customWidth="1"/>
    <col min="8" max="8" width="0.875" style="74" customWidth="1"/>
    <col min="9" max="11" width="8.75390625" style="74" customWidth="1"/>
    <col min="12" max="12" width="8.625" style="74" customWidth="1"/>
    <col min="13" max="16384" width="9.00390625" style="73" customWidth="1"/>
  </cols>
  <sheetData>
    <row r="1" spans="1:2" s="80" customFormat="1" ht="13.5" customHeight="1">
      <c r="A1" s="70" t="s">
        <v>132</v>
      </c>
      <c r="B1" s="70"/>
    </row>
    <row r="2" spans="1:12" s="69" customFormat="1" ht="19.5" customHeight="1">
      <c r="A2" s="88" t="s">
        <v>183</v>
      </c>
      <c r="B2" s="8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1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68" t="s">
        <v>205</v>
      </c>
    </row>
    <row r="4" spans="1:12" ht="19.5" customHeight="1">
      <c r="A4" s="103" t="s">
        <v>149</v>
      </c>
      <c r="B4" s="103"/>
      <c r="C4" s="18" t="s">
        <v>34</v>
      </c>
      <c r="D4" s="18" t="s">
        <v>4</v>
      </c>
      <c r="E4" s="18" t="s">
        <v>5</v>
      </c>
      <c r="F4" s="18"/>
      <c r="G4" s="103" t="s">
        <v>149</v>
      </c>
      <c r="H4" s="22"/>
      <c r="I4" s="22" t="s">
        <v>34</v>
      </c>
      <c r="J4" s="20" t="s">
        <v>4</v>
      </c>
      <c r="K4" s="18" t="s">
        <v>5</v>
      </c>
      <c r="L4" s="105"/>
    </row>
    <row r="5" spans="1:12" s="6" customFormat="1" ht="15.75" customHeight="1">
      <c r="A5" s="34" t="s">
        <v>84</v>
      </c>
      <c r="B5" s="47"/>
      <c r="C5" s="234">
        <f>SUM(D5:E5)</f>
        <v>12027</v>
      </c>
      <c r="D5" s="142">
        <f>SUM(D7:D19,D22:D33,J7:J30)</f>
        <v>6369</v>
      </c>
      <c r="E5" s="142">
        <f>SUM(E7:E19,E22:E33,K7:K30)</f>
        <v>5658</v>
      </c>
      <c r="F5" s="75"/>
      <c r="G5" s="104"/>
      <c r="H5" s="107"/>
      <c r="I5" s="140"/>
      <c r="J5" s="140"/>
      <c r="K5" s="140"/>
      <c r="L5" s="37"/>
    </row>
    <row r="6" spans="1:12" ht="5.25" customHeight="1">
      <c r="A6" s="34"/>
      <c r="B6" s="34"/>
      <c r="C6" s="144"/>
      <c r="D6" s="145"/>
      <c r="E6" s="142"/>
      <c r="F6" s="75"/>
      <c r="G6" s="34"/>
      <c r="H6" s="43"/>
      <c r="I6" s="141"/>
      <c r="J6" s="141"/>
      <c r="K6" s="141"/>
      <c r="L6" s="105"/>
    </row>
    <row r="7" spans="1:12" s="6" customFormat="1" ht="15.75" customHeight="1">
      <c r="A7" s="34" t="s">
        <v>35</v>
      </c>
      <c r="B7" s="34"/>
      <c r="C7" s="234">
        <f>SUM(D7:E7)</f>
        <v>152</v>
      </c>
      <c r="D7" s="244">
        <v>79</v>
      </c>
      <c r="E7" s="244">
        <v>73</v>
      </c>
      <c r="F7" s="75"/>
      <c r="G7" s="34" t="s">
        <v>59</v>
      </c>
      <c r="H7" s="43"/>
      <c r="I7" s="142">
        <f>SUM(J7:K7)</f>
        <v>56</v>
      </c>
      <c r="J7" s="244">
        <v>24</v>
      </c>
      <c r="K7" s="244">
        <v>32</v>
      </c>
      <c r="L7" s="37"/>
    </row>
    <row r="8" spans="1:12" s="6" customFormat="1" ht="15.75" customHeight="1">
      <c r="A8" s="34" t="s">
        <v>36</v>
      </c>
      <c r="B8" s="34"/>
      <c r="C8" s="234">
        <f aca="true" t="shared" si="0" ref="C8:C33">SUM(D8:E8)</f>
        <v>77</v>
      </c>
      <c r="D8" s="244">
        <v>47</v>
      </c>
      <c r="E8" s="244">
        <v>30</v>
      </c>
      <c r="F8" s="75"/>
      <c r="G8" s="34" t="s">
        <v>60</v>
      </c>
      <c r="H8" s="43"/>
      <c r="I8" s="142">
        <f aca="true" t="shared" si="1" ref="I8:I31">SUM(J8:K8)</f>
        <v>205</v>
      </c>
      <c r="J8" s="244">
        <v>124</v>
      </c>
      <c r="K8" s="244">
        <v>81</v>
      </c>
      <c r="L8" s="37"/>
    </row>
    <row r="9" spans="1:12" s="6" customFormat="1" ht="15.75" customHeight="1">
      <c r="A9" s="34" t="s">
        <v>37</v>
      </c>
      <c r="B9" s="34"/>
      <c r="C9" s="234">
        <f t="shared" si="0"/>
        <v>45</v>
      </c>
      <c r="D9" s="244">
        <v>18</v>
      </c>
      <c r="E9" s="244">
        <v>27</v>
      </c>
      <c r="F9" s="75"/>
      <c r="G9" s="34" t="s">
        <v>61</v>
      </c>
      <c r="H9" s="43"/>
      <c r="I9" s="142">
        <f t="shared" si="1"/>
        <v>112</v>
      </c>
      <c r="J9" s="244">
        <v>63</v>
      </c>
      <c r="K9" s="244">
        <v>49</v>
      </c>
      <c r="L9" s="37"/>
    </row>
    <row r="10" spans="1:12" s="6" customFormat="1" ht="15.75" customHeight="1">
      <c r="A10" s="34" t="s">
        <v>38</v>
      </c>
      <c r="B10" s="34"/>
      <c r="C10" s="234">
        <f t="shared" si="0"/>
        <v>122</v>
      </c>
      <c r="D10" s="244">
        <v>67</v>
      </c>
      <c r="E10" s="244">
        <v>55</v>
      </c>
      <c r="F10" s="75"/>
      <c r="G10" s="34" t="s">
        <v>62</v>
      </c>
      <c r="H10" s="43"/>
      <c r="I10" s="142">
        <f t="shared" si="1"/>
        <v>19</v>
      </c>
      <c r="J10" s="244">
        <v>12</v>
      </c>
      <c r="K10" s="244">
        <v>7</v>
      </c>
      <c r="L10" s="37"/>
    </row>
    <row r="11" spans="1:12" s="6" customFormat="1" ht="15.75" customHeight="1">
      <c r="A11" s="34" t="s">
        <v>39</v>
      </c>
      <c r="B11" s="34"/>
      <c r="C11" s="234">
        <f t="shared" si="0"/>
        <v>30</v>
      </c>
      <c r="D11" s="244">
        <v>17</v>
      </c>
      <c r="E11" s="244">
        <v>13</v>
      </c>
      <c r="F11" s="75"/>
      <c r="G11" s="34" t="s">
        <v>63</v>
      </c>
      <c r="H11" s="43"/>
      <c r="I11" s="142">
        <f t="shared" si="1"/>
        <v>20</v>
      </c>
      <c r="J11" s="244">
        <v>9</v>
      </c>
      <c r="K11" s="244">
        <v>11</v>
      </c>
      <c r="L11" s="37"/>
    </row>
    <row r="12" spans="1:12" s="6" customFormat="1" ht="15.75" customHeight="1">
      <c r="A12" s="34" t="s">
        <v>40</v>
      </c>
      <c r="B12" s="34"/>
      <c r="C12" s="234">
        <f t="shared" si="0"/>
        <v>33</v>
      </c>
      <c r="D12" s="244">
        <v>14</v>
      </c>
      <c r="E12" s="244">
        <v>19</v>
      </c>
      <c r="F12" s="75"/>
      <c r="G12" s="34" t="s">
        <v>64</v>
      </c>
      <c r="H12" s="43"/>
      <c r="I12" s="142">
        <f t="shared" si="1"/>
        <v>14</v>
      </c>
      <c r="J12" s="244">
        <v>5</v>
      </c>
      <c r="K12" s="244">
        <v>9</v>
      </c>
      <c r="L12" s="37"/>
    </row>
    <row r="13" spans="1:12" s="6" customFormat="1" ht="15.75" customHeight="1">
      <c r="A13" s="34" t="s">
        <v>41</v>
      </c>
      <c r="B13" s="34"/>
      <c r="C13" s="234">
        <f t="shared" si="0"/>
        <v>81</v>
      </c>
      <c r="D13" s="244">
        <v>41</v>
      </c>
      <c r="E13" s="244">
        <v>40</v>
      </c>
      <c r="F13" s="75"/>
      <c r="G13" s="34" t="s">
        <v>65</v>
      </c>
      <c r="H13" s="43"/>
      <c r="I13" s="142">
        <f t="shared" si="1"/>
        <v>18</v>
      </c>
      <c r="J13" s="244">
        <v>8</v>
      </c>
      <c r="K13" s="244">
        <v>10</v>
      </c>
      <c r="L13" s="37"/>
    </row>
    <row r="14" spans="1:12" s="6" customFormat="1" ht="15.75" customHeight="1">
      <c r="A14" s="34" t="s">
        <v>42</v>
      </c>
      <c r="B14" s="34"/>
      <c r="C14" s="234">
        <f t="shared" si="0"/>
        <v>119</v>
      </c>
      <c r="D14" s="244">
        <v>67</v>
      </c>
      <c r="E14" s="244">
        <v>52</v>
      </c>
      <c r="F14" s="75"/>
      <c r="G14" s="34" t="s">
        <v>66</v>
      </c>
      <c r="H14" s="43"/>
      <c r="I14" s="142">
        <f t="shared" si="1"/>
        <v>25</v>
      </c>
      <c r="J14" s="244">
        <v>11</v>
      </c>
      <c r="K14" s="244">
        <v>14</v>
      </c>
      <c r="L14" s="37"/>
    </row>
    <row r="15" spans="1:12" s="6" customFormat="1" ht="15.75" customHeight="1">
      <c r="A15" s="34" t="s">
        <v>43</v>
      </c>
      <c r="B15" s="34"/>
      <c r="C15" s="234">
        <f t="shared" si="0"/>
        <v>78</v>
      </c>
      <c r="D15" s="244">
        <v>51</v>
      </c>
      <c r="E15" s="244">
        <v>27</v>
      </c>
      <c r="F15" s="75"/>
      <c r="G15" s="34" t="s">
        <v>67</v>
      </c>
      <c r="H15" s="43"/>
      <c r="I15" s="142">
        <f t="shared" si="1"/>
        <v>74</v>
      </c>
      <c r="J15" s="244">
        <v>45</v>
      </c>
      <c r="K15" s="244">
        <v>29</v>
      </c>
      <c r="L15" s="37"/>
    </row>
    <row r="16" spans="1:12" s="6" customFormat="1" ht="15.75" customHeight="1">
      <c r="A16" s="34" t="s">
        <v>44</v>
      </c>
      <c r="B16" s="34"/>
      <c r="C16" s="234">
        <f t="shared" si="0"/>
        <v>86</v>
      </c>
      <c r="D16" s="244">
        <v>46</v>
      </c>
      <c r="E16" s="244">
        <v>40</v>
      </c>
      <c r="F16" s="75"/>
      <c r="G16" s="34" t="s">
        <v>68</v>
      </c>
      <c r="H16" s="43"/>
      <c r="I16" s="142">
        <f t="shared" si="1"/>
        <v>30</v>
      </c>
      <c r="J16" s="244">
        <v>10</v>
      </c>
      <c r="K16" s="244">
        <v>20</v>
      </c>
      <c r="L16" s="37"/>
    </row>
    <row r="17" spans="1:12" s="6" customFormat="1" ht="15.75" customHeight="1">
      <c r="A17" s="34" t="s">
        <v>45</v>
      </c>
      <c r="B17" s="34"/>
      <c r="C17" s="234">
        <f t="shared" si="0"/>
        <v>716</v>
      </c>
      <c r="D17" s="244">
        <v>399</v>
      </c>
      <c r="E17" s="244">
        <v>317</v>
      </c>
      <c r="F17" s="75"/>
      <c r="G17" s="34" t="s">
        <v>69</v>
      </c>
      <c r="H17" s="43"/>
      <c r="I17" s="142">
        <f t="shared" si="1"/>
        <v>11</v>
      </c>
      <c r="J17" s="244">
        <v>7</v>
      </c>
      <c r="K17" s="244">
        <v>4</v>
      </c>
      <c r="L17" s="37"/>
    </row>
    <row r="18" spans="1:12" s="6" customFormat="1" ht="15.75" customHeight="1">
      <c r="A18" s="34" t="s">
        <v>83</v>
      </c>
      <c r="B18" s="34"/>
      <c r="C18" s="234">
        <f t="shared" si="0"/>
        <v>389</v>
      </c>
      <c r="D18" s="244">
        <v>233</v>
      </c>
      <c r="E18" s="244">
        <v>156</v>
      </c>
      <c r="F18" s="75"/>
      <c r="G18" s="34" t="s">
        <v>70</v>
      </c>
      <c r="H18" s="43"/>
      <c r="I18" s="142">
        <f t="shared" si="1"/>
        <v>25</v>
      </c>
      <c r="J18" s="244">
        <v>11</v>
      </c>
      <c r="K18" s="244">
        <v>14</v>
      </c>
      <c r="L18" s="37"/>
    </row>
    <row r="19" spans="1:12" s="6" customFormat="1" ht="15.75" customHeight="1">
      <c r="A19" s="34" t="s">
        <v>46</v>
      </c>
      <c r="B19" s="34"/>
      <c r="C19" s="234">
        <f t="shared" si="0"/>
        <v>6494</v>
      </c>
      <c r="D19" s="244">
        <v>3363</v>
      </c>
      <c r="E19" s="244">
        <v>3131</v>
      </c>
      <c r="F19" s="75"/>
      <c r="G19" s="34" t="s">
        <v>71</v>
      </c>
      <c r="H19" s="43"/>
      <c r="I19" s="142">
        <f t="shared" si="1"/>
        <v>16</v>
      </c>
      <c r="J19" s="244">
        <v>7</v>
      </c>
      <c r="K19" s="244">
        <v>9</v>
      </c>
      <c r="L19" s="37"/>
    </row>
    <row r="20" spans="1:12" s="6" customFormat="1" ht="15.75" customHeight="1">
      <c r="A20" s="38" t="s">
        <v>146</v>
      </c>
      <c r="B20" s="38"/>
      <c r="C20" s="235">
        <f t="shared" si="0"/>
        <v>1720</v>
      </c>
      <c r="D20" s="245">
        <v>934</v>
      </c>
      <c r="E20" s="245">
        <v>786</v>
      </c>
      <c r="F20" s="75"/>
      <c r="G20" s="34" t="s">
        <v>72</v>
      </c>
      <c r="H20" s="43"/>
      <c r="I20" s="142">
        <f t="shared" si="1"/>
        <v>11</v>
      </c>
      <c r="J20" s="244">
        <v>5</v>
      </c>
      <c r="K20" s="244">
        <v>6</v>
      </c>
      <c r="L20" s="37"/>
    </row>
    <row r="21" spans="1:12" s="6" customFormat="1" ht="15.75" customHeight="1">
      <c r="A21" s="38" t="s">
        <v>147</v>
      </c>
      <c r="B21" s="38"/>
      <c r="C21" s="235">
        <f t="shared" si="0"/>
        <v>4774</v>
      </c>
      <c r="D21" s="245">
        <v>2429</v>
      </c>
      <c r="E21" s="245">
        <v>2345</v>
      </c>
      <c r="F21" s="75"/>
      <c r="G21" s="34" t="s">
        <v>73</v>
      </c>
      <c r="H21" s="43"/>
      <c r="I21" s="142">
        <f t="shared" si="1"/>
        <v>162</v>
      </c>
      <c r="J21" s="244">
        <v>78</v>
      </c>
      <c r="K21" s="244">
        <v>84</v>
      </c>
      <c r="L21" s="37"/>
    </row>
    <row r="22" spans="1:12" s="6" customFormat="1" ht="15.75" customHeight="1">
      <c r="A22" s="34" t="s">
        <v>47</v>
      </c>
      <c r="B22" s="34"/>
      <c r="C22" s="234">
        <f t="shared" si="0"/>
        <v>866</v>
      </c>
      <c r="D22" s="244">
        <v>505</v>
      </c>
      <c r="E22" s="244">
        <v>361</v>
      </c>
      <c r="F22" s="75"/>
      <c r="G22" s="34" t="s">
        <v>74</v>
      </c>
      <c r="H22" s="43"/>
      <c r="I22" s="142">
        <f t="shared" si="1"/>
        <v>19</v>
      </c>
      <c r="J22" s="244">
        <v>10</v>
      </c>
      <c r="K22" s="244">
        <v>9</v>
      </c>
      <c r="L22" s="37"/>
    </row>
    <row r="23" spans="1:12" s="6" customFormat="1" ht="15.75" customHeight="1">
      <c r="A23" s="34" t="s">
        <v>48</v>
      </c>
      <c r="B23" s="34"/>
      <c r="C23" s="234">
        <f t="shared" si="0"/>
        <v>106</v>
      </c>
      <c r="D23" s="244">
        <v>52</v>
      </c>
      <c r="E23" s="244">
        <v>54</v>
      </c>
      <c r="F23" s="75"/>
      <c r="G23" s="34" t="s">
        <v>75</v>
      </c>
      <c r="H23" s="43"/>
      <c r="I23" s="142">
        <f t="shared" si="1"/>
        <v>47</v>
      </c>
      <c r="J23" s="244">
        <v>22</v>
      </c>
      <c r="K23" s="244">
        <v>25</v>
      </c>
      <c r="L23" s="37"/>
    </row>
    <row r="24" spans="1:12" s="6" customFormat="1" ht="15.75" customHeight="1">
      <c r="A24" s="34" t="s">
        <v>49</v>
      </c>
      <c r="B24" s="34"/>
      <c r="C24" s="234">
        <f t="shared" si="0"/>
        <v>17</v>
      </c>
      <c r="D24" s="244">
        <v>8</v>
      </c>
      <c r="E24" s="244">
        <v>9</v>
      </c>
      <c r="F24" s="75"/>
      <c r="G24" s="34" t="s">
        <v>76</v>
      </c>
      <c r="H24" s="43"/>
      <c r="I24" s="142">
        <f t="shared" si="1"/>
        <v>40</v>
      </c>
      <c r="J24" s="244">
        <v>20</v>
      </c>
      <c r="K24" s="244">
        <v>20</v>
      </c>
      <c r="L24" s="37"/>
    </row>
    <row r="25" spans="1:12" s="6" customFormat="1" ht="15.75" customHeight="1">
      <c r="A25" s="34" t="s">
        <v>50</v>
      </c>
      <c r="B25" s="34"/>
      <c r="C25" s="234">
        <f t="shared" si="0"/>
        <v>39</v>
      </c>
      <c r="D25" s="244">
        <v>20</v>
      </c>
      <c r="E25" s="244">
        <v>19</v>
      </c>
      <c r="F25" s="75"/>
      <c r="G25" s="34" t="s">
        <v>77</v>
      </c>
      <c r="H25" s="43"/>
      <c r="I25" s="142">
        <f t="shared" si="1"/>
        <v>22</v>
      </c>
      <c r="J25" s="244">
        <v>11</v>
      </c>
      <c r="K25" s="244">
        <v>11</v>
      </c>
      <c r="L25" s="37"/>
    </row>
    <row r="26" spans="1:12" s="6" customFormat="1" ht="15.75" customHeight="1">
      <c r="A26" s="34" t="s">
        <v>51</v>
      </c>
      <c r="B26" s="34"/>
      <c r="C26" s="234">
        <f t="shared" si="0"/>
        <v>20</v>
      </c>
      <c r="D26" s="244">
        <v>12</v>
      </c>
      <c r="E26" s="244">
        <v>8</v>
      </c>
      <c r="F26" s="75"/>
      <c r="G26" s="34" t="s">
        <v>78</v>
      </c>
      <c r="H26" s="43"/>
      <c r="I26" s="142">
        <f t="shared" si="1"/>
        <v>22</v>
      </c>
      <c r="J26" s="244">
        <v>12</v>
      </c>
      <c r="K26" s="244">
        <v>10</v>
      </c>
      <c r="L26" s="37"/>
    </row>
    <row r="27" spans="1:12" s="6" customFormat="1" ht="15.75" customHeight="1">
      <c r="A27" s="34" t="s">
        <v>52</v>
      </c>
      <c r="B27" s="34"/>
      <c r="C27" s="234">
        <f t="shared" si="0"/>
        <v>105</v>
      </c>
      <c r="D27" s="244">
        <v>58</v>
      </c>
      <c r="E27" s="244">
        <v>47</v>
      </c>
      <c r="F27" s="75"/>
      <c r="G27" s="34" t="s">
        <v>79</v>
      </c>
      <c r="H27" s="43"/>
      <c r="I27" s="142">
        <f t="shared" si="1"/>
        <v>48</v>
      </c>
      <c r="J27" s="244">
        <v>26</v>
      </c>
      <c r="K27" s="244">
        <v>22</v>
      </c>
      <c r="L27" s="37"/>
    </row>
    <row r="28" spans="1:12" s="6" customFormat="1" ht="15.75" customHeight="1">
      <c r="A28" s="34" t="s">
        <v>53</v>
      </c>
      <c r="B28" s="34"/>
      <c r="C28" s="234">
        <f t="shared" si="0"/>
        <v>108</v>
      </c>
      <c r="D28" s="244">
        <v>58</v>
      </c>
      <c r="E28" s="244">
        <v>50</v>
      </c>
      <c r="F28" s="75"/>
      <c r="G28" s="34" t="s">
        <v>80</v>
      </c>
      <c r="H28" s="43"/>
      <c r="I28" s="142">
        <f t="shared" si="1"/>
        <v>66</v>
      </c>
      <c r="J28" s="244">
        <v>47</v>
      </c>
      <c r="K28" s="244">
        <v>19</v>
      </c>
      <c r="L28" s="37"/>
    </row>
    <row r="29" spans="1:12" s="6" customFormat="1" ht="15.75" customHeight="1">
      <c r="A29" s="34" t="s">
        <v>54</v>
      </c>
      <c r="B29" s="34"/>
      <c r="C29" s="234">
        <f t="shared" si="0"/>
        <v>49</v>
      </c>
      <c r="D29" s="244">
        <v>21</v>
      </c>
      <c r="E29" s="244">
        <v>28</v>
      </c>
      <c r="F29" s="75"/>
      <c r="G29" s="34"/>
      <c r="H29" s="43"/>
      <c r="I29" s="142"/>
      <c r="J29" s="244"/>
      <c r="K29" s="244"/>
      <c r="L29" s="37"/>
    </row>
    <row r="30" spans="1:12" s="6" customFormat="1" ht="15.75" customHeight="1">
      <c r="A30" s="34" t="s">
        <v>55</v>
      </c>
      <c r="B30" s="34"/>
      <c r="C30" s="234">
        <f t="shared" si="0"/>
        <v>171</v>
      </c>
      <c r="D30" s="244">
        <v>101</v>
      </c>
      <c r="E30" s="244">
        <v>70</v>
      </c>
      <c r="F30" s="75"/>
      <c r="G30" s="34" t="s">
        <v>81</v>
      </c>
      <c r="H30" s="43"/>
      <c r="I30" s="142">
        <f t="shared" si="1"/>
        <v>826</v>
      </c>
      <c r="J30" s="244">
        <v>395</v>
      </c>
      <c r="K30" s="244">
        <v>431</v>
      </c>
      <c r="L30" s="37"/>
    </row>
    <row r="31" spans="1:12" s="6" customFormat="1" ht="15.75" customHeight="1">
      <c r="A31" s="34" t="s">
        <v>56</v>
      </c>
      <c r="B31" s="34"/>
      <c r="C31" s="234">
        <f t="shared" si="0"/>
        <v>177</v>
      </c>
      <c r="D31" s="244">
        <v>103</v>
      </c>
      <c r="E31" s="244">
        <v>74</v>
      </c>
      <c r="F31" s="75"/>
      <c r="G31" s="106" t="s">
        <v>82</v>
      </c>
      <c r="H31" s="108"/>
      <c r="I31" s="142">
        <f t="shared" si="1"/>
        <v>0</v>
      </c>
      <c r="J31" s="244"/>
      <c r="K31" s="244"/>
      <c r="L31" s="37"/>
    </row>
    <row r="32" spans="1:12" s="6" customFormat="1" ht="15.75" customHeight="1">
      <c r="A32" s="34" t="s">
        <v>57</v>
      </c>
      <c r="B32" s="34"/>
      <c r="C32" s="234">
        <f t="shared" si="0"/>
        <v>33</v>
      </c>
      <c r="D32" s="244">
        <v>13</v>
      </c>
      <c r="E32" s="244">
        <v>20</v>
      </c>
      <c r="F32" s="75"/>
      <c r="G32" s="34"/>
      <c r="H32" s="43"/>
      <c r="I32" s="143"/>
      <c r="J32" s="143"/>
      <c r="K32" s="143"/>
      <c r="L32" s="37"/>
    </row>
    <row r="33" spans="1:12" s="6" customFormat="1" ht="15.75" customHeight="1">
      <c r="A33" s="34" t="s">
        <v>58</v>
      </c>
      <c r="B33" s="34"/>
      <c r="C33" s="234">
        <f t="shared" si="0"/>
        <v>26</v>
      </c>
      <c r="D33" s="244">
        <v>14</v>
      </c>
      <c r="E33" s="244">
        <v>12</v>
      </c>
      <c r="F33" s="75"/>
      <c r="G33" s="34"/>
      <c r="H33" s="43"/>
      <c r="I33" s="142"/>
      <c r="J33" s="142"/>
      <c r="K33" s="142"/>
      <c r="L33" s="37"/>
    </row>
    <row r="34" spans="1:12" s="6" customFormat="1" ht="4.5" customHeight="1">
      <c r="A34" s="101"/>
      <c r="B34" s="101"/>
      <c r="C34" s="102"/>
      <c r="D34" s="25"/>
      <c r="E34" s="25"/>
      <c r="F34" s="102"/>
      <c r="G34" s="101"/>
      <c r="H34" s="49"/>
      <c r="I34" s="25"/>
      <c r="J34" s="25"/>
      <c r="K34" s="25"/>
      <c r="L34" s="37"/>
    </row>
    <row r="35" spans="1:12" s="126" customFormat="1" ht="13.5" customHeight="1">
      <c r="A35" s="328" t="s">
        <v>228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127"/>
    </row>
    <row r="36" spans="1:12" s="126" customFormat="1" ht="13.5" customHeight="1">
      <c r="A36" s="138" t="s">
        <v>184</v>
      </c>
      <c r="B36" s="138"/>
      <c r="C36" s="80"/>
      <c r="D36" s="80"/>
      <c r="L36" s="127"/>
    </row>
    <row r="37" ht="13.5">
      <c r="L37" s="105"/>
    </row>
    <row r="38" ht="13.5">
      <c r="L38" s="105"/>
    </row>
  </sheetData>
  <sheetProtection/>
  <mergeCells count="1">
    <mergeCell ref="A35:K3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2018-05-11T06:26:48Z</cp:lastPrinted>
  <dcterms:created xsi:type="dcterms:W3CDTF">2003-04-30T06:34:41Z</dcterms:created>
  <dcterms:modified xsi:type="dcterms:W3CDTF">2018-05-25T00:12:02Z</dcterms:modified>
  <cp:category/>
  <cp:version/>
  <cp:contentType/>
  <cp:contentStatus/>
</cp:coreProperties>
</file>