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410" windowWidth="15360" windowHeight="9105" activeTab="0"/>
  </bookViews>
  <sheets>
    <sheet name="入力シート" sheetId="1" r:id="rId1"/>
    <sheet name="容量計算書 " sheetId="2" r:id="rId2"/>
  </sheets>
  <definedNames>
    <definedName name="_xlnm.Print_Area" localSheetId="0">'入力シート'!$A$1:$F$29</definedName>
    <definedName name="_xlnm.Print_Area" localSheetId="1">'容量計算書 '!$A$1:$K$55</definedName>
  </definedNames>
  <calcPr fullCalcOnLoad="1"/>
</workbook>
</file>

<file path=xl/sharedStrings.xml><?xml version="1.0" encoding="utf-8"?>
<sst xmlns="http://schemas.openxmlformats.org/spreadsheetml/2006/main" count="117" uniqueCount="85">
  <si>
    <t>雨水強度公式定数</t>
  </si>
  <si>
    <t>排水区計画流出係数</t>
  </si>
  <si>
    <t>宅地利用計画流出係数</t>
  </si>
  <si>
    <t>（１）排水可能量</t>
  </si>
  <si>
    <t>（２）貯水容量が最大となる時間</t>
  </si>
  <si>
    <t>開　　発　　面　　積</t>
  </si>
  <si>
    <t>浸　透　槽　面　積</t>
  </si>
  <si>
    <t>の場合</t>
  </si>
  <si>
    <t>（３）流出係数による貯水容量</t>
  </si>
  <si>
    <t>ｃ１＝</t>
  </si>
  <si>
    <t>ｃ２＝</t>
  </si>
  <si>
    <t>レキ層　浸透速度</t>
  </si>
  <si>
    <t>＝</t>
  </si>
  <si>
    <t>＝</t>
  </si>
  <si>
    <t>＝</t>
  </si>
  <si>
    <t>＝</t>
  </si>
  <si>
    <t>ｑ＝</t>
  </si>
  <si>
    <t>入　力　項　目</t>
  </si>
  <si>
    <t>記　号</t>
  </si>
  <si>
    <t>単　位</t>
  </si>
  <si>
    <t>備　　　考</t>
  </si>
  <si>
    <t>　計画　屋根面積</t>
  </si>
  <si>
    <t>　計画　間地・緑地等面積</t>
  </si>
  <si>
    <t>計画　水面等面積</t>
  </si>
  <si>
    <t>ｈａ</t>
  </si>
  <si>
    <t>浸　透　槽　底　面　積</t>
  </si>
  <si>
    <t>㎡</t>
  </si>
  <si>
    <t>排水区による</t>
  </si>
  <si>
    <t>入　力　値</t>
  </si>
  <si>
    <t>Ａ　＝</t>
  </si>
  <si>
    <t>Ｓ　＝</t>
  </si>
  <si>
    <t>Ｋ　＝</t>
  </si>
  <si>
    <t>ａ　＝</t>
  </si>
  <si>
    <t>ｂ　＝</t>
  </si>
  <si>
    <t>計画流出係数</t>
  </si>
  <si>
    <t>Ｋ　×　Ｓ/1,000　=</t>
  </si>
  <si>
    <t>to1　=　√（a×b×c1×Ａ）／√（360×ｑ）　-　40　＝</t>
  </si>
  <si>
    <t>to2　=　√（a×b×c2×Ａ）／√（360×ｑ）　-　40　＝</t>
  </si>
  <si>
    <t>ｈａ</t>
  </si>
  <si>
    <t>浸透舗装含む</t>
  </si>
  <si>
    <t>㎜／ｓｅｃ</t>
  </si>
  <si>
    <t>ｈａ</t>
  </si>
  <si>
    <t>×</t>
  </si>
  <si>
    <t>＝</t>
  </si>
  <si>
    <t>÷</t>
  </si>
  <si>
    <t>×　　0.90</t>
  </si>
  <si>
    <t>×　　1.00</t>
  </si>
  <si>
    <t>Ｒｏ1　＝　｛（b×c1×A×to1)/(to1+40)｝/6　-　60×q×to1　</t>
  </si>
  <si>
    <t>Ｒｏ2　＝　｛（b×c2×A×to2)/(to2+40)｝/6　-　60×q×to2　</t>
  </si>
  <si>
    <t>-</t>
  </si>
  <si>
    <t>①</t>
  </si>
  <si>
    <t>　c1=</t>
  </si>
  <si>
    <t>　c2=</t>
  </si>
  <si>
    <t>②</t>
  </si>
  <si>
    <t>　Ｒｏ2（開発等の宅地利用計画流出係数による貯水容量）</t>
  </si>
  <si>
    <t>　Ｒｏ（必要貯水容量）</t>
  </si>
  <si>
    <t>③</t>
  </si>
  <si>
    <t>　浸透槽有効深さ</t>
  </si>
  <si>
    <t>④</t>
  </si>
  <si>
    <t>　Ｒｏ1（排水処理区計画流出係数による貯水容量）</t>
  </si>
  <si>
    <t>Ｒｏ　＝　Ｒｏ2　-　Ｒｏ１　</t>
  </si>
  <si>
    <t>Ｈ 　＝　Ｒｏ　／　底面積</t>
  </si>
  <si>
    <t>Ａ</t>
  </si>
  <si>
    <t>＝</t>
  </si>
  <si>
    <t>Ｓ</t>
  </si>
  <si>
    <t>ｃ１</t>
  </si>
  <si>
    <t>ｈａ</t>
  </si>
  <si>
    <t>㎡</t>
  </si>
  <si>
    <t>◇　屋根</t>
  </si>
  <si>
    <t>◇　間地（緑地）</t>
  </si>
  <si>
    <t>◇　池等（水面）</t>
  </si>
  <si>
    <t>◆</t>
  </si>
  <si>
    <t>m</t>
  </si>
  <si>
    <t>流出係数（ｃ２）</t>
  </si>
  <si>
    <t>事業箇所</t>
  </si>
  <si>
    <t>有効深さ</t>
  </si>
  <si>
    <t>面積チェック</t>
  </si>
  <si>
    <t xml:space="preserve"> </t>
  </si>
  <si>
    <t xml:space="preserve">  </t>
  </si>
  <si>
    <t>　計画　透水性舗装面積（C1)</t>
  </si>
  <si>
    <t>◇　透水性舗装）</t>
  </si>
  <si>
    <t>×　　0.80</t>
  </si>
  <si>
    <t>×　　0.50</t>
  </si>
  <si>
    <t>雨水流出抑制施設容量計算書入力シート</t>
  </si>
  <si>
    <t>雨 水 流 出 抑 制 施 設 容 量 計 算 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</si>
</sst>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24"/>
      <color indexed="12"/>
      <name val="ＭＳ Ｐゴシック"/>
      <family val="3"/>
    </font>
    <font>
      <b/>
      <sz val="16"/>
      <name val="ＭＳ Ｐゴシック"/>
      <family val="3"/>
    </font>
    <font>
      <b/>
      <sz val="16"/>
      <color indexed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color indexed="12"/>
      <name val="ＭＳ Ｐゴシック"/>
      <family val="3"/>
    </font>
    <font>
      <sz val="14"/>
      <color indexed="12"/>
      <name val="ＭＳ Ｐゴシック"/>
      <family val="3"/>
    </font>
    <font>
      <b/>
      <sz val="16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48"/>
      <name val="ＭＳ Ｐゴシック"/>
      <family val="3"/>
    </font>
    <font>
      <sz val="16"/>
      <color indexed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179" fontId="0" fillId="0" borderId="0" xfId="0" applyNumberFormat="1" applyAlignment="1">
      <alignment horizontal="center"/>
    </xf>
    <xf numFmtId="180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12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0" fillId="34" borderId="14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4" fillId="34" borderId="15" xfId="0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4" fillId="34" borderId="21" xfId="0" applyFont="1" applyFill="1" applyBorder="1" applyAlignment="1">
      <alignment horizontal="center"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6" fillId="36" borderId="24" xfId="0" applyFont="1" applyFill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6" fillId="36" borderId="24" xfId="0" applyFont="1" applyFill="1" applyBorder="1" applyAlignment="1">
      <alignment horizontal="center" vertical="center"/>
    </xf>
    <xf numFmtId="0" fontId="6" fillId="38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left" vertical="center"/>
    </xf>
    <xf numFmtId="0" fontId="10" fillId="34" borderId="15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BreakPreview" zoomScaleNormal="65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28.25390625" style="0" customWidth="1"/>
    <col min="2" max="2" width="8.75390625" style="0" customWidth="1"/>
    <col min="3" max="3" width="2.75390625" style="0" customWidth="1"/>
    <col min="4" max="4" width="16.00390625" style="0" customWidth="1"/>
    <col min="6" max="6" width="22.50390625" style="0" customWidth="1"/>
  </cols>
  <sheetData>
    <row r="1" spans="1:6" ht="37.5" customHeight="1">
      <c r="A1" s="50" t="s">
        <v>83</v>
      </c>
      <c r="B1" s="50"/>
      <c r="C1" s="50"/>
      <c r="D1" s="50"/>
      <c r="E1" s="50"/>
      <c r="F1" s="50"/>
    </row>
    <row r="2" spans="1:6" ht="19.5" customHeight="1" thickBot="1">
      <c r="A2" s="20"/>
      <c r="B2" s="20"/>
      <c r="C2" s="20"/>
      <c r="D2" s="20"/>
      <c r="E2" s="20"/>
      <c r="F2" s="20"/>
    </row>
    <row r="3" spans="1:6" s="3" customFormat="1" ht="45" customHeight="1" thickBot="1">
      <c r="A3" s="14" t="s">
        <v>17</v>
      </c>
      <c r="B3" s="25" t="s">
        <v>18</v>
      </c>
      <c r="C3" s="15"/>
      <c r="D3" s="21" t="s">
        <v>28</v>
      </c>
      <c r="E3" s="26" t="s">
        <v>19</v>
      </c>
      <c r="F3" s="16" t="s">
        <v>20</v>
      </c>
    </row>
    <row r="4" spans="1:6" ht="24.75" customHeight="1" thickBot="1">
      <c r="A4" s="29"/>
      <c r="B4" s="30"/>
      <c r="C4" s="30"/>
      <c r="D4" s="30"/>
      <c r="E4" s="30"/>
      <c r="F4" s="31"/>
    </row>
    <row r="5" spans="1:6" ht="24.75" customHeight="1" thickBot="1">
      <c r="A5" s="23" t="s">
        <v>5</v>
      </c>
      <c r="B5" s="17" t="s">
        <v>62</v>
      </c>
      <c r="C5" s="17" t="s">
        <v>63</v>
      </c>
      <c r="D5" s="40"/>
      <c r="E5" s="17" t="s">
        <v>66</v>
      </c>
      <c r="F5" s="24"/>
    </row>
    <row r="6" spans="1:6" ht="24.75" customHeight="1" thickBot="1">
      <c r="A6" s="23"/>
      <c r="B6" s="17"/>
      <c r="C6" s="17"/>
      <c r="D6" s="41"/>
      <c r="E6" s="17"/>
      <c r="F6" s="24"/>
    </row>
    <row r="7" spans="1:6" ht="24.75" customHeight="1" thickBot="1">
      <c r="A7" s="23" t="s">
        <v>25</v>
      </c>
      <c r="B7" s="17" t="s">
        <v>64</v>
      </c>
      <c r="C7" s="17" t="s">
        <v>63</v>
      </c>
      <c r="D7" s="40"/>
      <c r="E7" s="17" t="s">
        <v>67</v>
      </c>
      <c r="F7" s="49"/>
    </row>
    <row r="8" spans="1:6" ht="24.75" customHeight="1" thickBot="1">
      <c r="A8" s="23"/>
      <c r="B8" s="17"/>
      <c r="C8" s="17"/>
      <c r="D8" s="41"/>
      <c r="E8" s="17"/>
      <c r="F8" s="24"/>
    </row>
    <row r="9" spans="1:6" ht="24.75" customHeight="1" thickBot="1">
      <c r="A9" s="23" t="s">
        <v>1</v>
      </c>
      <c r="B9" s="17" t="s">
        <v>65</v>
      </c>
      <c r="C9" s="17" t="s">
        <v>63</v>
      </c>
      <c r="D9" s="40"/>
      <c r="E9" s="17"/>
      <c r="F9" s="49" t="s">
        <v>27</v>
      </c>
    </row>
    <row r="10" spans="1:6" ht="24.75" customHeight="1" thickBot="1">
      <c r="A10" s="23"/>
      <c r="B10" s="18"/>
      <c r="C10" s="18"/>
      <c r="D10" s="42" t="s">
        <v>77</v>
      </c>
      <c r="E10" s="17"/>
      <c r="F10" s="24"/>
    </row>
    <row r="11" spans="1:6" ht="24.75" customHeight="1" thickBot="1">
      <c r="A11" s="23" t="s">
        <v>21</v>
      </c>
      <c r="B11" s="19"/>
      <c r="C11" s="19"/>
      <c r="D11" s="40"/>
      <c r="E11" s="17" t="s">
        <v>38</v>
      </c>
      <c r="F11" s="24"/>
    </row>
    <row r="12" spans="1:6" ht="24.75" customHeight="1" thickBot="1">
      <c r="A12" s="23"/>
      <c r="B12" s="19"/>
      <c r="C12" s="19"/>
      <c r="D12" s="43"/>
      <c r="E12" s="17"/>
      <c r="F12" s="24"/>
    </row>
    <row r="13" spans="1:6" ht="24.75" customHeight="1" thickBot="1">
      <c r="A13" s="23" t="s">
        <v>79</v>
      </c>
      <c r="B13" s="19"/>
      <c r="C13" s="19"/>
      <c r="D13" s="40"/>
      <c r="E13" s="17" t="s">
        <v>38</v>
      </c>
      <c r="F13" s="49" t="s">
        <v>39</v>
      </c>
    </row>
    <row r="14" spans="1:6" ht="24.75" customHeight="1" thickBot="1">
      <c r="A14" s="23"/>
      <c r="B14" s="19"/>
      <c r="C14" s="19"/>
      <c r="D14" s="43"/>
      <c r="E14" s="17"/>
      <c r="F14" s="24"/>
    </row>
    <row r="15" spans="1:6" ht="24.75" customHeight="1" thickBot="1">
      <c r="A15" s="23" t="s">
        <v>22</v>
      </c>
      <c r="B15" s="19"/>
      <c r="C15" s="19"/>
      <c r="D15" s="40"/>
      <c r="E15" s="17" t="s">
        <v>38</v>
      </c>
      <c r="F15" s="24"/>
    </row>
    <row r="16" spans="1:6" ht="24.75" customHeight="1" thickBot="1">
      <c r="A16" s="23"/>
      <c r="B16" s="19"/>
      <c r="C16" s="19"/>
      <c r="D16" s="43"/>
      <c r="E16" s="17"/>
      <c r="F16" s="24"/>
    </row>
    <row r="17" spans="1:6" ht="24.75" customHeight="1" thickBot="1">
      <c r="A17" s="23" t="s">
        <v>23</v>
      </c>
      <c r="B17" s="19"/>
      <c r="C17" s="19"/>
      <c r="D17" s="40"/>
      <c r="E17" s="17" t="s">
        <v>38</v>
      </c>
      <c r="F17" s="24"/>
    </row>
    <row r="18" spans="1:6" ht="24.75" customHeight="1" thickBot="1">
      <c r="A18" s="23"/>
      <c r="B18" s="19"/>
      <c r="C18" s="19"/>
      <c r="D18" s="44"/>
      <c r="E18" s="17"/>
      <c r="F18" s="24"/>
    </row>
    <row r="19" spans="1:6" ht="24.75" customHeight="1" thickBot="1">
      <c r="A19" s="23" t="s">
        <v>76</v>
      </c>
      <c r="B19" s="19"/>
      <c r="C19" s="19"/>
      <c r="D19" s="45" t="str">
        <f>IF((+D11+D13+D15+D17)=D5,"0k","No")</f>
        <v>0k</v>
      </c>
      <c r="E19" s="17"/>
      <c r="F19" s="24"/>
    </row>
    <row r="20" spans="1:6" ht="24.75" customHeight="1">
      <c r="A20" s="23"/>
      <c r="B20" s="19"/>
      <c r="C20" s="19"/>
      <c r="D20" s="44"/>
      <c r="E20" s="17"/>
      <c r="F20" s="24"/>
    </row>
    <row r="21" spans="1:6" ht="24.75" customHeight="1">
      <c r="A21" s="23"/>
      <c r="B21" s="19"/>
      <c r="C21" s="19"/>
      <c r="D21" s="44"/>
      <c r="E21" s="17"/>
      <c r="F21" s="24"/>
    </row>
    <row r="22" spans="1:6" ht="24.75" customHeight="1">
      <c r="A22" s="27" t="s">
        <v>73</v>
      </c>
      <c r="B22" s="28"/>
      <c r="C22" s="28"/>
      <c r="D22" s="46" t="e">
        <f>'容量計算書 '!J22</f>
        <v>#DIV/0!</v>
      </c>
      <c r="E22" s="28"/>
      <c r="F22" s="48" t="s">
        <v>74</v>
      </c>
    </row>
    <row r="23" spans="1:6" ht="24.75" customHeight="1" thickBot="1">
      <c r="A23" s="27"/>
      <c r="B23" s="28"/>
      <c r="C23" s="28"/>
      <c r="D23" s="47"/>
      <c r="E23" s="28"/>
      <c r="F23" s="32"/>
    </row>
    <row r="24" spans="1:6" ht="24.75" customHeight="1" thickBot="1">
      <c r="A24" s="33" t="s">
        <v>75</v>
      </c>
      <c r="B24" s="34"/>
      <c r="C24" s="34"/>
      <c r="D24" s="39" t="e">
        <f>'容量計算書 '!J54</f>
        <v>#DIV/0!</v>
      </c>
      <c r="E24" s="34"/>
      <c r="F24" s="35"/>
    </row>
    <row r="25" spans="1:6" ht="24.75" customHeight="1" thickBot="1">
      <c r="A25" s="36"/>
      <c r="B25" s="37"/>
      <c r="C25" s="37"/>
      <c r="D25" s="37"/>
      <c r="E25" s="37"/>
      <c r="F25" s="38"/>
    </row>
    <row r="26" ht="24.75" customHeight="1"/>
    <row r="27" ht="24.75" customHeight="1"/>
    <row r="28" ht="24.75" customHeight="1"/>
    <row r="29" ht="24.75" customHeight="1"/>
    <row r="30" ht="24.75" customHeight="1"/>
  </sheetData>
  <sheetProtection/>
  <mergeCells count="1">
    <mergeCell ref="A1:F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zoomScale="115" zoomScaleNormal="115" zoomScaleSheetLayoutView="100" zoomScalePageLayoutView="0" workbookViewId="0" topLeftCell="A1">
      <selection activeCell="C1" sqref="C1"/>
    </sheetView>
  </sheetViews>
  <sheetFormatPr defaultColWidth="9.00390625" defaultRowHeight="13.5"/>
  <cols>
    <col min="1" max="1" width="7.00390625" style="0" customWidth="1"/>
    <col min="2" max="2" width="7.25390625" style="0" customWidth="1"/>
    <col min="3" max="3" width="9.75390625" style="0" customWidth="1"/>
    <col min="4" max="4" width="6.25390625" style="0" customWidth="1"/>
    <col min="5" max="5" width="2.75390625" style="0" customWidth="1"/>
    <col min="7" max="7" width="8.00390625" style="0" customWidth="1"/>
    <col min="9" max="9" width="2.50390625" style="0" customWidth="1"/>
  </cols>
  <sheetData>
    <row r="1" ht="21">
      <c r="C1" s="2" t="s">
        <v>84</v>
      </c>
    </row>
    <row r="3" spans="1:7" ht="14.25">
      <c r="A3" s="4" t="s">
        <v>29</v>
      </c>
      <c r="B3" s="51" t="s">
        <v>5</v>
      </c>
      <c r="C3" s="51"/>
      <c r="D3" s="51"/>
      <c r="E3" t="s">
        <v>12</v>
      </c>
      <c r="F3" s="6">
        <f>'入力シート'!D5</f>
        <v>0</v>
      </c>
      <c r="G3" s="6" t="s">
        <v>24</v>
      </c>
    </row>
    <row r="4" spans="1:7" ht="14.25">
      <c r="A4" s="4"/>
      <c r="B4" s="5"/>
      <c r="C4" s="5"/>
      <c r="D4" s="5"/>
      <c r="F4" s="6"/>
      <c r="G4" s="6"/>
    </row>
    <row r="5" spans="1:8" ht="14.25">
      <c r="A5" s="4" t="s">
        <v>30</v>
      </c>
      <c r="B5" s="51" t="s">
        <v>6</v>
      </c>
      <c r="C5" s="51"/>
      <c r="D5" s="51"/>
      <c r="E5" t="s">
        <v>13</v>
      </c>
      <c r="F5" s="6">
        <f>'入力シート'!D7</f>
        <v>0</v>
      </c>
      <c r="G5" s="6" t="s">
        <v>26</v>
      </c>
      <c r="H5" t="s">
        <v>78</v>
      </c>
    </row>
    <row r="6" spans="1:7" ht="14.25">
      <c r="A6" s="4"/>
      <c r="B6" s="5"/>
      <c r="C6" s="5"/>
      <c r="D6" s="5"/>
      <c r="F6" s="6"/>
      <c r="G6" s="6"/>
    </row>
    <row r="7" spans="1:7" ht="14.25">
      <c r="A7" s="4" t="s">
        <v>31</v>
      </c>
      <c r="B7" s="51" t="s">
        <v>11</v>
      </c>
      <c r="C7" s="51"/>
      <c r="D7" s="51"/>
      <c r="E7" t="s">
        <v>13</v>
      </c>
      <c r="F7" s="6">
        <v>0.3</v>
      </c>
      <c r="G7" s="6" t="s">
        <v>40</v>
      </c>
    </row>
    <row r="8" spans="1:7" ht="14.25">
      <c r="A8" s="4"/>
      <c r="B8" s="5"/>
      <c r="C8" s="5"/>
      <c r="D8" s="5"/>
      <c r="F8" s="6"/>
      <c r="G8" s="6"/>
    </row>
    <row r="9" spans="1:7" ht="14.25">
      <c r="A9" s="4" t="s">
        <v>32</v>
      </c>
      <c r="B9" s="51" t="s">
        <v>0</v>
      </c>
      <c r="C9" s="51"/>
      <c r="D9" s="51"/>
      <c r="E9" t="s">
        <v>14</v>
      </c>
      <c r="F9" s="6">
        <v>40</v>
      </c>
      <c r="G9" s="6"/>
    </row>
    <row r="10" spans="1:7" ht="14.25">
      <c r="A10" s="4"/>
      <c r="B10" s="5"/>
      <c r="C10" s="5"/>
      <c r="D10" s="5"/>
      <c r="F10" s="6"/>
      <c r="G10" s="6"/>
    </row>
    <row r="11" spans="1:7" ht="14.25">
      <c r="A11" s="4" t="s">
        <v>33</v>
      </c>
      <c r="B11" s="51" t="s">
        <v>0</v>
      </c>
      <c r="C11" s="51"/>
      <c r="D11" s="51"/>
      <c r="E11" t="s">
        <v>14</v>
      </c>
      <c r="F11" s="7">
        <v>5000</v>
      </c>
      <c r="G11" s="7"/>
    </row>
    <row r="12" spans="1:7" ht="14.25">
      <c r="A12" s="4"/>
      <c r="B12" s="5"/>
      <c r="C12" s="5"/>
      <c r="D12" s="5"/>
      <c r="F12" s="6"/>
      <c r="G12" s="6"/>
    </row>
    <row r="13" spans="1:7" ht="14.25">
      <c r="A13" s="4" t="s">
        <v>9</v>
      </c>
      <c r="B13" s="51" t="s">
        <v>1</v>
      </c>
      <c r="C13" s="51"/>
      <c r="D13" s="51"/>
      <c r="E13" t="s">
        <v>15</v>
      </c>
      <c r="F13" s="6">
        <f>'入力シート'!D9</f>
        <v>0</v>
      </c>
      <c r="G13" s="6"/>
    </row>
    <row r="14" spans="1:4" ht="14.25">
      <c r="A14" s="4"/>
      <c r="B14" s="5"/>
      <c r="C14" s="5"/>
      <c r="D14" s="5"/>
    </row>
    <row r="15" spans="1:4" ht="14.25">
      <c r="A15" s="4" t="s">
        <v>10</v>
      </c>
      <c r="B15" s="51" t="s">
        <v>2</v>
      </c>
      <c r="C15" s="51"/>
      <c r="D15" s="51"/>
    </row>
    <row r="17" spans="2:10" ht="13.5">
      <c r="B17" s="10" t="s">
        <v>68</v>
      </c>
      <c r="F17">
        <f>'入力シート'!D11</f>
        <v>0</v>
      </c>
      <c r="G17" s="8" t="s">
        <v>41</v>
      </c>
      <c r="H17" t="s">
        <v>45</v>
      </c>
      <c r="I17" s="9" t="s">
        <v>43</v>
      </c>
      <c r="J17" s="10">
        <f>ROUND(F17*0.9,3)</f>
        <v>0</v>
      </c>
    </row>
    <row r="18" spans="2:10" ht="13.5">
      <c r="B18" s="10" t="s">
        <v>80</v>
      </c>
      <c r="F18">
        <f>'入力シート'!D13</f>
        <v>0</v>
      </c>
      <c r="G18" s="8" t="s">
        <v>41</v>
      </c>
      <c r="H18" t="s">
        <v>81</v>
      </c>
      <c r="I18" s="9" t="s">
        <v>43</v>
      </c>
      <c r="J18" s="10">
        <f>ROUND(F18*0.8,3)</f>
        <v>0</v>
      </c>
    </row>
    <row r="19" spans="2:10" ht="13.5">
      <c r="B19" s="10" t="s">
        <v>69</v>
      </c>
      <c r="F19">
        <f>'入力シート'!D15</f>
        <v>0</v>
      </c>
      <c r="G19" s="8" t="s">
        <v>41</v>
      </c>
      <c r="H19" t="s">
        <v>82</v>
      </c>
      <c r="I19" s="9" t="s">
        <v>43</v>
      </c>
      <c r="J19" s="10">
        <f>ROUND(F19*0.5,3)</f>
        <v>0</v>
      </c>
    </row>
    <row r="20" spans="2:10" ht="13.5">
      <c r="B20" s="10" t="s">
        <v>70</v>
      </c>
      <c r="F20">
        <f>'入力シート'!D17</f>
        <v>0</v>
      </c>
      <c r="G20" s="8" t="s">
        <v>41</v>
      </c>
      <c r="H20" t="s">
        <v>46</v>
      </c>
      <c r="I20" s="9" t="s">
        <v>43</v>
      </c>
      <c r="J20" s="10">
        <f>ROUND(F20*1,3)</f>
        <v>0</v>
      </c>
    </row>
    <row r="22" spans="2:10" ht="14.25">
      <c r="B22" s="13" t="s">
        <v>71</v>
      </c>
      <c r="C22" s="5" t="s">
        <v>34</v>
      </c>
      <c r="E22" t="s">
        <v>15</v>
      </c>
      <c r="F22" s="9">
        <f>SUM(J17:J20)</f>
        <v>0</v>
      </c>
      <c r="G22" s="8" t="s">
        <v>44</v>
      </c>
      <c r="H22" s="9">
        <f>SUM(F17:F20)</f>
        <v>0</v>
      </c>
      <c r="I22" s="9" t="s">
        <v>43</v>
      </c>
      <c r="J22" s="10" t="e">
        <f>ROUND(F22/H22,2)</f>
        <v>#DIV/0!</v>
      </c>
    </row>
    <row r="24" ht="14.25">
      <c r="A24" s="5" t="s">
        <v>3</v>
      </c>
    </row>
    <row r="26" spans="1:10" ht="13.5">
      <c r="A26" s="1" t="s">
        <v>16</v>
      </c>
      <c r="B26" t="s">
        <v>35</v>
      </c>
      <c r="D26" s="9">
        <v>0.3</v>
      </c>
      <c r="E26" t="s">
        <v>42</v>
      </c>
      <c r="F26" s="8">
        <f>F5</f>
        <v>0</v>
      </c>
      <c r="G26" s="8" t="s">
        <v>44</v>
      </c>
      <c r="H26" s="11">
        <v>1000</v>
      </c>
      <c r="I26" s="9" t="s">
        <v>43</v>
      </c>
      <c r="J26" s="10">
        <f>ROUND('入力シート'!D7*0.3/1000,5)</f>
        <v>0</v>
      </c>
    </row>
    <row r="27" ht="13.5">
      <c r="A27" s="1"/>
    </row>
    <row r="28" ht="14.25">
      <c r="A28" s="5" t="s">
        <v>4</v>
      </c>
    </row>
    <row r="30" spans="1:4" ht="13.5">
      <c r="A30" s="13" t="s">
        <v>50</v>
      </c>
      <c r="B30" s="10" t="s">
        <v>51</v>
      </c>
      <c r="C30" s="6">
        <f>F13</f>
        <v>0</v>
      </c>
      <c r="D30" s="10" t="s">
        <v>7</v>
      </c>
    </row>
    <row r="32" spans="2:10" ht="13.5">
      <c r="B32" t="s">
        <v>36</v>
      </c>
      <c r="H32" s="22" t="str">
        <f>IF(F13=0,"0",(SQRT(F9*F11*F13*F3)/SQRT(360*J26)-40))</f>
        <v>0</v>
      </c>
      <c r="I32" s="9" t="s">
        <v>43</v>
      </c>
      <c r="J32" s="13">
        <f>ROUND(H32,2)</f>
        <v>0</v>
      </c>
    </row>
    <row r="34" spans="1:4" ht="13.5">
      <c r="A34" s="13" t="s">
        <v>53</v>
      </c>
      <c r="B34" s="10" t="s">
        <v>52</v>
      </c>
      <c r="C34" s="10" t="e">
        <f>J22</f>
        <v>#DIV/0!</v>
      </c>
      <c r="D34" s="10" t="s">
        <v>7</v>
      </c>
    </row>
    <row r="36" spans="2:10" ht="13.5">
      <c r="B36" t="s">
        <v>37</v>
      </c>
      <c r="H36" s="22" t="e">
        <f>SQRT(F9*F11*J22*F3)/SQRT(360*J26)-40</f>
        <v>#DIV/0!</v>
      </c>
      <c r="I36" s="9" t="s">
        <v>43</v>
      </c>
      <c r="J36" s="13" t="e">
        <f>ROUND(H36,2)</f>
        <v>#DIV/0!</v>
      </c>
    </row>
    <row r="38" ht="14.25">
      <c r="A38" s="5" t="s">
        <v>8</v>
      </c>
    </row>
    <row r="40" spans="1:2" ht="13.5">
      <c r="A40" s="13" t="s">
        <v>50</v>
      </c>
      <c r="B40" s="10" t="s">
        <v>59</v>
      </c>
    </row>
    <row r="42" spans="2:10" ht="13.5">
      <c r="B42" t="s">
        <v>47</v>
      </c>
      <c r="I42" s="9" t="s">
        <v>43</v>
      </c>
      <c r="J42" s="10">
        <f>F11*F13*F3*J32/(J32+40)/6-60*J26*J32</f>
        <v>0</v>
      </c>
    </row>
    <row r="44" spans="1:2" ht="13.5">
      <c r="A44" s="13" t="s">
        <v>53</v>
      </c>
      <c r="B44" s="10" t="s">
        <v>54</v>
      </c>
    </row>
    <row r="46" spans="2:10" ht="13.5">
      <c r="B46" t="s">
        <v>48</v>
      </c>
      <c r="I46" s="9" t="s">
        <v>43</v>
      </c>
      <c r="J46" s="10" t="e">
        <f>F11*J22*F3*J36/(J36+40)/6-60*J26*J36</f>
        <v>#DIV/0!</v>
      </c>
    </row>
    <row r="48" spans="1:2" ht="13.5">
      <c r="A48" s="13" t="s">
        <v>56</v>
      </c>
      <c r="B48" s="10" t="s">
        <v>55</v>
      </c>
    </row>
    <row r="50" spans="2:10" ht="13.5">
      <c r="B50" t="s">
        <v>60</v>
      </c>
      <c r="E50" s="9" t="s">
        <v>43</v>
      </c>
      <c r="F50" t="e">
        <f>J46</f>
        <v>#DIV/0!</v>
      </c>
      <c r="G50" s="9" t="s">
        <v>49</v>
      </c>
      <c r="H50">
        <f>J42</f>
        <v>0</v>
      </c>
      <c r="I50" s="9" t="s">
        <v>43</v>
      </c>
      <c r="J50" s="10" t="e">
        <f>ROUND(F50-H50,2)</f>
        <v>#DIV/0!</v>
      </c>
    </row>
    <row r="52" spans="1:2" ht="13.5">
      <c r="A52" s="13" t="s">
        <v>58</v>
      </c>
      <c r="B52" s="10" t="s">
        <v>57</v>
      </c>
    </row>
    <row r="54" spans="2:11" ht="13.5">
      <c r="B54" t="s">
        <v>61</v>
      </c>
      <c r="E54" s="9" t="s">
        <v>43</v>
      </c>
      <c r="F54" t="e">
        <f>J50</f>
        <v>#DIV/0!</v>
      </c>
      <c r="G54" s="8" t="s">
        <v>44</v>
      </c>
      <c r="H54">
        <f>F5</f>
        <v>0</v>
      </c>
      <c r="I54" s="9" t="s">
        <v>43</v>
      </c>
      <c r="J54" s="12" t="e">
        <f>F54/H54</f>
        <v>#DIV/0!</v>
      </c>
      <c r="K54" s="10" t="s">
        <v>72</v>
      </c>
    </row>
  </sheetData>
  <sheetProtection/>
  <mergeCells count="7">
    <mergeCell ref="B11:D11"/>
    <mergeCell ref="B13:D13"/>
    <mergeCell ref="B15:D15"/>
    <mergeCell ref="B3:D3"/>
    <mergeCell ref="B5:D5"/>
    <mergeCell ref="B7:D7"/>
    <mergeCell ref="B9:D9"/>
  </mergeCells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小林貴之</dc:creator>
  <cp:keywords/>
  <dc:description/>
  <cp:lastModifiedBy>田中 雄輝</cp:lastModifiedBy>
  <cp:lastPrinted>2020-02-26T01:29:20Z</cp:lastPrinted>
  <dcterms:created xsi:type="dcterms:W3CDTF">2000-01-08T12:56:14Z</dcterms:created>
  <dcterms:modified xsi:type="dcterms:W3CDTF">2023-03-31T00:38:13Z</dcterms:modified>
  <cp:category/>
  <cp:version/>
  <cp:contentType/>
  <cp:contentStatus/>
</cp:coreProperties>
</file>